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873" activeTab="12"/>
  </bookViews>
  <sheets>
    <sheet name="封面" sheetId="2" r:id="rId1"/>
    <sheet name="表一 " sheetId="13" state="hidden" r:id="rId2"/>
    <sheet name="表二" sheetId="6" state="hidden" r:id="rId3"/>
    <sheet name="表三" sheetId="10" state="hidden" r:id="rId4"/>
    <sheet name="基本情况表" sheetId="23" r:id="rId5"/>
    <sheet name="2022" sheetId="15" r:id="rId6"/>
    <sheet name="2023" sheetId="17" r:id="rId7"/>
    <sheet name="2024" sheetId="18" r:id="rId8"/>
    <sheet name="2022-2024年核定表" sheetId="19" r:id="rId9"/>
    <sheet name="2022年折旧明细" sheetId="20" r:id="rId10"/>
    <sheet name="2023年折旧明细 " sheetId="24" r:id="rId11"/>
    <sheet name="2024年折旧明细" sheetId="25" r:id="rId12"/>
    <sheet name="无形资产明细" sheetId="26" r:id="rId13"/>
    <sheet name="表四 " sheetId="14" state="hidden" r:id="rId14"/>
    <sheet name="表四（续）" sheetId="11" state="hidden" r:id="rId15"/>
    <sheet name="Sheet1" sheetId="12" state="hidden" r:id="rId16"/>
  </sheets>
  <definedNames>
    <definedName name="_xlnm._FilterDatabase" localSheetId="9" hidden="1">'2022年折旧明细'!$A$4:$V$237</definedName>
    <definedName name="_xlnm._FilterDatabase" localSheetId="10" hidden="1">'2023年折旧明细 '!$A$5:$V$258</definedName>
    <definedName name="_xlnm._FilterDatabase" localSheetId="11" hidden="1">'2024年折旧明细'!$A$5:$V$302</definedName>
    <definedName name="_xlnm._FilterDatabase" localSheetId="5" hidden="1">'2022'!$A$1:$G$97</definedName>
    <definedName name="_xlnm.Print_Area" localSheetId="6">'2023'!$A$1:$G$97</definedName>
    <definedName name="_xlnm.Print_Area" localSheetId="7">'2024'!$A$1:$G$98</definedName>
    <definedName name="_xlnm.Print_Area" localSheetId="4">基本情况表!$A$1:$F$70</definedName>
    <definedName name="_xlnm.Print_Titles" localSheetId="5">'2022'!$3:$3</definedName>
    <definedName name="_xlnm.Print_Titles" localSheetId="8">'2022-2024年核定表'!$3:$3</definedName>
    <definedName name="_xlnm.Print_Titles" localSheetId="9">'2022年折旧明细'!$4:$5</definedName>
    <definedName name="_xlnm.Print_Titles" localSheetId="6">'2023'!$3:$3</definedName>
    <definedName name="_xlnm.Print_Titles" localSheetId="10">'2023年折旧明细 '!$4:$5</definedName>
    <definedName name="_xlnm.Print_Titles" localSheetId="7">'2024'!$3:$3</definedName>
    <definedName name="_xlnm.Print_Titles" localSheetId="11">'2024年折旧明细'!$4:$5</definedName>
  </definedNames>
  <calcPr calcId="144525"/>
</workbook>
</file>

<file path=xl/comments1.xml><?xml version="1.0" encoding="utf-8"?>
<comments xmlns="http://schemas.openxmlformats.org/spreadsheetml/2006/main">
  <authors>
    <author>AutoBVT</author>
  </authors>
  <commentList>
    <comment ref="B22" authorId="0">
      <text>
        <r>
          <rPr>
            <sz val="9"/>
            <rFont val="宋体"/>
            <charset val="134"/>
          </rPr>
          <t>AutoBVT:
收银那两个人的工资和社保</t>
        </r>
      </text>
    </comment>
  </commentList>
</comments>
</file>

<file path=xl/sharedStrings.xml><?xml version="1.0" encoding="utf-8"?>
<sst xmlns="http://schemas.openxmlformats.org/spreadsheetml/2006/main" count="2865" uniqueCount="911">
  <si>
    <t>表1：</t>
  </si>
  <si>
    <t>城市供水定价成本监审填报表</t>
  </si>
  <si>
    <t>企业名称</t>
  </si>
  <si>
    <t>阳江市阳东区合山自来水有限公司</t>
  </si>
  <si>
    <t>法人代表</t>
  </si>
  <si>
    <t>敖道燎</t>
  </si>
  <si>
    <t>财务负责人</t>
  </si>
  <si>
    <t>陈文</t>
  </si>
  <si>
    <t>填表人</t>
  </si>
  <si>
    <t>钟秀宛</t>
  </si>
  <si>
    <t>企业地址</t>
  </si>
  <si>
    <t>广东省阳江市阳东区合山镇</t>
  </si>
  <si>
    <t>电    话</t>
  </si>
  <si>
    <t>0662-6368663</t>
  </si>
  <si>
    <t>传    真</t>
  </si>
  <si>
    <t>邮    编</t>
  </si>
  <si>
    <t>企  业  盖  章</t>
  </si>
  <si>
    <t>表一之1：</t>
  </si>
  <si>
    <t>城市供水企业基本情况调查表</t>
  </si>
  <si>
    <t>项目名称</t>
  </si>
  <si>
    <t>行次及关系</t>
  </si>
  <si>
    <t>( 2020)年</t>
  </si>
  <si>
    <t>( 2021 )年</t>
  </si>
  <si>
    <t>( 2022 )年</t>
  </si>
  <si>
    <t>备注</t>
  </si>
  <si>
    <t>一、企业财务情况</t>
  </si>
  <si>
    <t>A1</t>
  </si>
  <si>
    <t>水厂数量（个）</t>
  </si>
  <si>
    <t>A2</t>
  </si>
  <si>
    <t>企业所有权形式</t>
  </si>
  <si>
    <t>A3</t>
  </si>
  <si>
    <t>有限责任公司</t>
  </si>
  <si>
    <t>注册资本（万元）</t>
  </si>
  <si>
    <t>A4</t>
  </si>
  <si>
    <t>1000万元</t>
  </si>
  <si>
    <t>其中：国家资本（万元）</t>
  </si>
  <si>
    <t>A5</t>
  </si>
  <si>
    <t>（一）资产（元）</t>
  </si>
  <si>
    <t>A6=A7+A8</t>
  </si>
  <si>
    <t xml:space="preserve">   1、流动资产</t>
  </si>
  <si>
    <t>A7</t>
  </si>
  <si>
    <t xml:space="preserve">   2、非流动资产</t>
  </si>
  <si>
    <t>A8=A9+A12+…+A15</t>
  </si>
  <si>
    <t xml:space="preserve">    （1）固定资产净值</t>
  </si>
  <si>
    <t>A9=A10-A11</t>
  </si>
  <si>
    <t xml:space="preserve">           固定资产原值</t>
  </si>
  <si>
    <t>A10</t>
  </si>
  <si>
    <t xml:space="preserve">           累计折旧</t>
  </si>
  <si>
    <t>A11</t>
  </si>
  <si>
    <t xml:space="preserve">    （2）工程物资</t>
  </si>
  <si>
    <t>A12</t>
  </si>
  <si>
    <t xml:space="preserve">    （3）在建工程</t>
  </si>
  <si>
    <t>A13</t>
  </si>
  <si>
    <t xml:space="preserve">    （4）无形资产</t>
  </si>
  <si>
    <t>A14</t>
  </si>
  <si>
    <t xml:space="preserve">    （5）其他资产</t>
  </si>
  <si>
    <t>A15</t>
  </si>
  <si>
    <t>（二）负债（元）</t>
  </si>
  <si>
    <t>A16=A17+A18</t>
  </si>
  <si>
    <t xml:space="preserve">   1、流动负债</t>
  </si>
  <si>
    <t>A17</t>
  </si>
  <si>
    <t xml:space="preserve">   2、非流动负债</t>
  </si>
  <si>
    <t>A18</t>
  </si>
  <si>
    <t>（三）所有者权益（元）</t>
  </si>
  <si>
    <t>A19=A20+A21+A22+A23</t>
  </si>
  <si>
    <t xml:space="preserve">   1、实收资本</t>
  </si>
  <si>
    <t>A20</t>
  </si>
  <si>
    <t xml:space="preserve">   2、资本公积</t>
  </si>
  <si>
    <t>A21</t>
  </si>
  <si>
    <t xml:space="preserve">   3、盈余公积</t>
  </si>
  <si>
    <t>A22</t>
  </si>
  <si>
    <t xml:space="preserve">   4、未分配利润</t>
  </si>
  <si>
    <t>A23</t>
  </si>
  <si>
    <t>（四）主营业务损益（元）</t>
  </si>
  <si>
    <t>A24</t>
  </si>
  <si>
    <t xml:space="preserve">   1、主营业务收入</t>
  </si>
  <si>
    <t>A25</t>
  </si>
  <si>
    <t xml:space="preserve">   2、主营业务成本</t>
  </si>
  <si>
    <t>A26</t>
  </si>
  <si>
    <t xml:space="preserve">   3、期间费用</t>
  </si>
  <si>
    <t>A27</t>
  </si>
  <si>
    <t xml:space="preserve">   4、主营业务税金及附加</t>
  </si>
  <si>
    <t>A28</t>
  </si>
  <si>
    <t xml:space="preserve">   5、主营业务净利润</t>
  </si>
  <si>
    <t>A29=A25-A26-A27-A28</t>
  </si>
  <si>
    <t xml:space="preserve">   6、主营业务净资产利润率（%）</t>
  </si>
  <si>
    <t>A30=A29÷A19×100</t>
  </si>
  <si>
    <t>（五）其他业务利润（元）</t>
  </si>
  <si>
    <t>A31=A32-A33</t>
  </si>
  <si>
    <t xml:space="preserve">   1、其他业务收入</t>
  </si>
  <si>
    <t>A32</t>
  </si>
  <si>
    <t xml:space="preserve">   2、其他业务支出</t>
  </si>
  <si>
    <t>A33</t>
  </si>
  <si>
    <t>表一之2：</t>
  </si>
  <si>
    <t>城市供水企业基本情况调查表（续）</t>
  </si>
  <si>
    <r>
      <rPr>
        <b/>
        <sz val="10"/>
        <rFont val="宋体"/>
        <charset val="134"/>
      </rPr>
      <t>二、供水与销售（m</t>
    </r>
    <r>
      <rPr>
        <b/>
        <vertAlign val="superscript"/>
        <sz val="10"/>
        <rFont val="宋体"/>
        <charset val="134"/>
      </rPr>
      <t>3</t>
    </r>
    <r>
      <rPr>
        <b/>
        <sz val="10"/>
        <rFont val="宋体"/>
        <charset val="134"/>
      </rPr>
      <t>）</t>
    </r>
  </si>
  <si>
    <t>A34</t>
  </si>
  <si>
    <t xml:space="preserve">   1、年供水总量</t>
  </si>
  <si>
    <t>A35</t>
  </si>
  <si>
    <t xml:space="preserve">   2、年售水总量</t>
  </si>
  <si>
    <t>A36=A37+A38+A39</t>
  </si>
  <si>
    <t xml:space="preserve">     （1）居民生活用水</t>
  </si>
  <si>
    <t>A37</t>
  </si>
  <si>
    <t xml:space="preserve">     （2）非居民用水</t>
  </si>
  <si>
    <t>A38</t>
  </si>
  <si>
    <t xml:space="preserve">     （3）特殊行业用水</t>
  </si>
  <si>
    <t>A39</t>
  </si>
  <si>
    <t xml:space="preserve">   3、年免费水量</t>
  </si>
  <si>
    <t>A40</t>
  </si>
  <si>
    <r>
      <rPr>
        <sz val="9"/>
        <rFont val="宋体"/>
        <charset val="134"/>
      </rPr>
      <t xml:space="preserve">   4、设计日综合生产能力（m</t>
    </r>
    <r>
      <rPr>
        <vertAlign val="superscript"/>
        <sz val="9"/>
        <rFont val="宋体"/>
        <charset val="134"/>
      </rPr>
      <t>3</t>
    </r>
    <r>
      <rPr>
        <sz val="9"/>
        <rFont val="宋体"/>
        <charset val="134"/>
      </rPr>
      <t>/日）</t>
    </r>
  </si>
  <si>
    <t>A41</t>
  </si>
  <si>
    <r>
      <rPr>
        <sz val="9"/>
        <rFont val="宋体"/>
        <charset val="134"/>
      </rPr>
      <t xml:space="preserve">   5、实际日综合生产能力（m</t>
    </r>
    <r>
      <rPr>
        <vertAlign val="superscript"/>
        <sz val="9"/>
        <rFont val="宋体"/>
        <charset val="134"/>
      </rPr>
      <t>3</t>
    </r>
    <r>
      <rPr>
        <sz val="9"/>
        <rFont val="宋体"/>
        <charset val="134"/>
      </rPr>
      <t>/日）</t>
    </r>
  </si>
  <si>
    <t>A42=A35÷365</t>
  </si>
  <si>
    <r>
      <rPr>
        <sz val="9"/>
        <rFont val="宋体"/>
        <charset val="134"/>
      </rPr>
      <t xml:space="preserve">   6、最高日供水量（m</t>
    </r>
    <r>
      <rPr>
        <vertAlign val="superscript"/>
        <sz val="9"/>
        <rFont val="宋体"/>
        <charset val="134"/>
      </rPr>
      <t>3</t>
    </r>
    <r>
      <rPr>
        <sz val="9"/>
        <rFont val="宋体"/>
        <charset val="134"/>
      </rPr>
      <t>/日）</t>
    </r>
  </si>
  <si>
    <t>A43</t>
  </si>
  <si>
    <t xml:space="preserve">   7、年销售收入（元）</t>
  </si>
  <si>
    <t>A44=A45+A46</t>
  </si>
  <si>
    <t xml:space="preserve">    （1）实缴水费</t>
  </si>
  <si>
    <t>A45</t>
  </si>
  <si>
    <t xml:space="preserve">    （2）欠缴水费</t>
  </si>
  <si>
    <t>A46</t>
  </si>
  <si>
    <t xml:space="preserve">   8、产销差水量（m3）</t>
  </si>
  <si>
    <t>A47=A35-A36</t>
  </si>
  <si>
    <t xml:space="preserve">   9、产销差率（%）</t>
  </si>
  <si>
    <t>A48=A47÷A35×100</t>
  </si>
  <si>
    <t xml:space="preserve">   10、管网漏损水量（m3）</t>
  </si>
  <si>
    <t>A49=A47-A40</t>
  </si>
  <si>
    <t xml:space="preserve">   11、管网漏损率（%）</t>
  </si>
  <si>
    <t>A50=A49÷A35×100</t>
  </si>
  <si>
    <t xml:space="preserve">   12、平均售水价格（元/m3）</t>
  </si>
  <si>
    <t>A51=A44÷A36</t>
  </si>
  <si>
    <t xml:space="preserve">   13、管网水平均压力（MPa）</t>
  </si>
  <si>
    <t>A52</t>
  </si>
  <si>
    <t xml:space="preserve">   14、75mm以上管网长度（m）</t>
  </si>
  <si>
    <t>A53</t>
  </si>
  <si>
    <t xml:space="preserve">   15、管网平均使用年限（年）</t>
  </si>
  <si>
    <t>A54</t>
  </si>
  <si>
    <t xml:space="preserve">   16、居民用水按户抄表的水量</t>
  </si>
  <si>
    <t>A55</t>
  </si>
  <si>
    <t xml:space="preserve">   17、居民用水按户抄表的水量占居民用水总量率（%）</t>
  </si>
  <si>
    <t>A56=A55÷A37×100</t>
  </si>
  <si>
    <t>三、人员构成情况</t>
  </si>
  <si>
    <t>A57</t>
  </si>
  <si>
    <t xml:space="preserve">   （一）职工总人数（人）</t>
  </si>
  <si>
    <t>A58</t>
  </si>
  <si>
    <t xml:space="preserve">   （二）主业从业人员数（人）</t>
  </si>
  <si>
    <t>A59=A60+A61+A62+A63</t>
  </si>
  <si>
    <t xml:space="preserve">        1、制水环节职工</t>
  </si>
  <si>
    <t>A60</t>
  </si>
  <si>
    <t xml:space="preserve">        2、输配环节职工</t>
  </si>
  <si>
    <t>A61</t>
  </si>
  <si>
    <t xml:space="preserve">        3、销售服务职工</t>
  </si>
  <si>
    <t>A62</t>
  </si>
  <si>
    <t xml:space="preserve">        4、公司管理职工</t>
  </si>
  <si>
    <t>A63</t>
  </si>
  <si>
    <t xml:space="preserve">   （二）离退休人员数（人）</t>
  </si>
  <si>
    <t>A64</t>
  </si>
  <si>
    <t>表二之1:</t>
  </si>
  <si>
    <t>城市供水企业成本费用审核表</t>
  </si>
  <si>
    <t>( 2020)年填报数</t>
  </si>
  <si>
    <t>( 2021 )年核定数</t>
  </si>
  <si>
    <t>( 2022)年填报数</t>
  </si>
  <si>
    <r>
      <rPr>
        <sz val="9"/>
        <rFont val="宋体"/>
        <charset val="134"/>
      </rPr>
      <t>年供水总量(m</t>
    </r>
    <r>
      <rPr>
        <vertAlign val="superscript"/>
        <sz val="9"/>
        <rFont val="宋体"/>
        <charset val="134"/>
      </rPr>
      <t>3</t>
    </r>
    <r>
      <rPr>
        <sz val="9"/>
        <rFont val="宋体"/>
        <charset val="134"/>
      </rPr>
      <t>)</t>
    </r>
  </si>
  <si>
    <t xml:space="preserve">B1 </t>
  </si>
  <si>
    <r>
      <rPr>
        <sz val="9"/>
        <rFont val="宋体"/>
        <charset val="134"/>
      </rPr>
      <t>年售水总量(m</t>
    </r>
    <r>
      <rPr>
        <vertAlign val="superscript"/>
        <sz val="9"/>
        <rFont val="宋体"/>
        <charset val="134"/>
      </rPr>
      <t>3</t>
    </r>
    <r>
      <rPr>
        <sz val="9"/>
        <rFont val="宋体"/>
        <charset val="134"/>
      </rPr>
      <t>)</t>
    </r>
  </si>
  <si>
    <t xml:space="preserve">B2 </t>
  </si>
  <si>
    <t>管网漏损率</t>
  </si>
  <si>
    <t xml:space="preserve">B3 </t>
  </si>
  <si>
    <t>一、制水成本(元)</t>
  </si>
  <si>
    <t>B4=B5+B11+B21+B24+B26+B27+B28+B33</t>
  </si>
  <si>
    <t xml:space="preserve">   1、原水费          </t>
  </si>
  <si>
    <t>B5=B6+B9</t>
  </si>
  <si>
    <t xml:space="preserve">    （1）原水费</t>
  </si>
  <si>
    <t>B6=B7×B8</t>
  </si>
  <si>
    <t xml:space="preserve">         购原水量(m3)       </t>
  </si>
  <si>
    <t>B7</t>
  </si>
  <si>
    <t xml:space="preserve">         平均原水单价(元/m3)</t>
  </si>
  <si>
    <t>B8</t>
  </si>
  <si>
    <t xml:space="preserve">    （2）水资源费                   </t>
  </si>
  <si>
    <t>B9</t>
  </si>
  <si>
    <t>　</t>
  </si>
  <si>
    <t xml:space="preserve">         地下水采水量(m3)  </t>
  </si>
  <si>
    <t>B10</t>
  </si>
  <si>
    <t xml:space="preserve">   2、原材料费</t>
  </si>
  <si>
    <t>B11=B12+B16+B20</t>
  </si>
  <si>
    <t xml:space="preserve">    （1）消毒药剂 </t>
  </si>
  <si>
    <t>B12</t>
  </si>
  <si>
    <t xml:space="preserve">    其中：液氯费 </t>
  </si>
  <si>
    <t>B13</t>
  </si>
  <si>
    <t xml:space="preserve">  　　    液氯用量（kg）      </t>
  </si>
  <si>
    <t>B14</t>
  </si>
  <si>
    <r>
      <rPr>
        <sz val="9"/>
        <rFont val="宋体"/>
        <charset val="134"/>
      </rPr>
      <t xml:space="preserve">            单位液氯用量(kg/km</t>
    </r>
    <r>
      <rPr>
        <vertAlign val="superscript"/>
        <sz val="9"/>
        <rFont val="宋体"/>
        <charset val="134"/>
      </rPr>
      <t>3</t>
    </r>
    <r>
      <rPr>
        <sz val="9"/>
        <rFont val="宋体"/>
        <charset val="134"/>
      </rPr>
      <t>)</t>
    </r>
  </si>
  <si>
    <t>B15=B14÷B1</t>
  </si>
  <si>
    <t xml:space="preserve">    （2）混凝药剂 </t>
  </si>
  <si>
    <t>B16</t>
  </si>
  <si>
    <t xml:space="preserve">    其中：硫酸铝费用 </t>
  </si>
  <si>
    <t>B17</t>
  </si>
  <si>
    <t xml:space="preserve"> 　 　    硫酸铝用量（kg）</t>
  </si>
  <si>
    <t>B18</t>
  </si>
  <si>
    <r>
      <rPr>
        <sz val="9"/>
        <rFont val="宋体"/>
        <charset val="134"/>
      </rPr>
      <t xml:space="preserve">            单位硫酸铝用量(kg/km</t>
    </r>
    <r>
      <rPr>
        <vertAlign val="superscript"/>
        <sz val="9"/>
        <rFont val="宋体"/>
        <charset val="134"/>
      </rPr>
      <t>3</t>
    </r>
    <r>
      <rPr>
        <sz val="9"/>
        <rFont val="宋体"/>
        <charset val="134"/>
      </rPr>
      <t>)</t>
    </r>
  </si>
  <si>
    <t>B19=B18÷B1</t>
  </si>
  <si>
    <t xml:space="preserve">    （3）其他材料 </t>
  </si>
  <si>
    <t>B20</t>
  </si>
  <si>
    <t xml:space="preserve">   3、动力费                        </t>
  </si>
  <si>
    <t>B21</t>
  </si>
  <si>
    <t xml:space="preserve">   其中：消耗动力电量(千瓦时)  </t>
  </si>
  <si>
    <t>B22</t>
  </si>
  <si>
    <t xml:space="preserve">         单位制水耗电量(千瓦时/m3)</t>
  </si>
  <si>
    <t>B23=B22÷B1</t>
  </si>
  <si>
    <t xml:space="preserve">   4、外购成品水费</t>
  </si>
  <si>
    <t>B24</t>
  </si>
  <si>
    <t xml:space="preserve">    其中：外购成品水量(m3)</t>
  </si>
  <si>
    <t>B25</t>
  </si>
  <si>
    <t xml:space="preserve">   5、修理费</t>
  </si>
  <si>
    <t>B26</t>
  </si>
  <si>
    <t xml:space="preserve">   6、制水环节职工薪酬</t>
  </si>
  <si>
    <t>B27=表3.4.1D1</t>
  </si>
  <si>
    <t>表二之2:</t>
  </si>
  <si>
    <t>城市供水企业成本费用审核表（续）</t>
  </si>
  <si>
    <t xml:space="preserve">   7、固定资产折旧</t>
  </si>
  <si>
    <t>B28=B29+B30+B31+B32</t>
  </si>
  <si>
    <t xml:space="preserve">    （1）房屋</t>
  </si>
  <si>
    <t>B29</t>
  </si>
  <si>
    <t xml:space="preserve">    （2）专用设备</t>
  </si>
  <si>
    <t>B30</t>
  </si>
  <si>
    <t xml:space="preserve">    （3）净水构筑物 </t>
  </si>
  <si>
    <t>B31</t>
  </si>
  <si>
    <t xml:space="preserve">    （4）其他固定资产</t>
  </si>
  <si>
    <t>B32</t>
  </si>
  <si>
    <t xml:space="preserve">   8、其他制水费用</t>
  </si>
  <si>
    <t>B33</t>
  </si>
  <si>
    <t>二、输配成本(元)</t>
  </si>
  <si>
    <t>B34=B35+B36+B41+B44+…+B47</t>
  </si>
  <si>
    <t xml:space="preserve">   1、输配环节职工薪酬</t>
  </si>
  <si>
    <t>B35=表3.4.1D14</t>
  </si>
  <si>
    <t xml:space="preserve">   2、固定资产折旧</t>
  </si>
  <si>
    <t>B36=B37+B38+B39+B40</t>
  </si>
  <si>
    <t>B37</t>
  </si>
  <si>
    <t xml:space="preserve">    （2）管网</t>
  </si>
  <si>
    <t>B38</t>
  </si>
  <si>
    <t xml:space="preserve">    （3）专用设备</t>
  </si>
  <si>
    <t>B39</t>
  </si>
  <si>
    <t>B40</t>
  </si>
  <si>
    <t xml:space="preserve">   3、动力费</t>
  </si>
  <si>
    <t>B41</t>
  </si>
  <si>
    <t>B42</t>
  </si>
  <si>
    <t xml:space="preserve">         单位输配耗电量(千瓦时/m3)</t>
  </si>
  <si>
    <t>B43=B42÷B1</t>
  </si>
  <si>
    <t xml:space="preserve">   4、修理费</t>
  </si>
  <si>
    <t>B44</t>
  </si>
  <si>
    <t xml:space="preserve">   5、机物料消耗</t>
  </si>
  <si>
    <t>B45</t>
  </si>
  <si>
    <t xml:space="preserve">   6、管网检测费</t>
  </si>
  <si>
    <t>B46</t>
  </si>
  <si>
    <t xml:space="preserve">   7、其他输配费用</t>
  </si>
  <si>
    <t>B47</t>
  </si>
  <si>
    <t>三、期间费用(元)</t>
  </si>
  <si>
    <t>B48=B49+B50+B51</t>
  </si>
  <si>
    <t xml:space="preserve">   1、管理费用</t>
  </si>
  <si>
    <t>B49</t>
  </si>
  <si>
    <t xml:space="preserve">   2、销售费用</t>
  </si>
  <si>
    <t>B50</t>
  </si>
  <si>
    <t xml:space="preserve">   3、财务费用</t>
  </si>
  <si>
    <t>B51</t>
  </si>
  <si>
    <t>四、供水总成本(元)</t>
  </si>
  <si>
    <t>B52=B4+B34+B48</t>
  </si>
  <si>
    <t>六、单位供水成本(元/m3)</t>
  </si>
  <si>
    <t>B53=B52÷B1÷（1-B3÷100）</t>
  </si>
  <si>
    <t>表三:</t>
  </si>
  <si>
    <t>城市供水企业期间费用明细审核表</t>
  </si>
  <si>
    <t>一、管理费用(元)</t>
  </si>
  <si>
    <t>C1=C2+C3+C4+…+C17</t>
  </si>
  <si>
    <t xml:space="preserve">   1、管理职工薪酬</t>
  </si>
  <si>
    <t xml:space="preserve">C2 </t>
  </si>
  <si>
    <t>C3</t>
  </si>
  <si>
    <t xml:space="preserve">   3、修理费</t>
  </si>
  <si>
    <t>C4</t>
  </si>
  <si>
    <t xml:space="preserve">   4、税金</t>
  </si>
  <si>
    <t>C5</t>
  </si>
  <si>
    <t xml:space="preserve">   5、业务招待费</t>
  </si>
  <si>
    <t>C6</t>
  </si>
  <si>
    <t xml:space="preserve">   6、办公费</t>
  </si>
  <si>
    <t>C7</t>
  </si>
  <si>
    <t xml:space="preserve">   7、水电费</t>
  </si>
  <si>
    <t>C8</t>
  </si>
  <si>
    <t xml:space="preserve">   8、取暖费</t>
  </si>
  <si>
    <t>C9</t>
  </si>
  <si>
    <t xml:space="preserve">   9、租赁费</t>
  </si>
  <si>
    <t>C10</t>
  </si>
  <si>
    <t xml:space="preserve">   10、会议费</t>
  </si>
  <si>
    <t>C11</t>
  </si>
  <si>
    <t xml:space="preserve">   11、差旅费</t>
  </si>
  <si>
    <t>C12</t>
  </si>
  <si>
    <t xml:space="preserve">   12、技术开发费</t>
  </si>
  <si>
    <t>C13</t>
  </si>
  <si>
    <t xml:space="preserve">   13、低值易耗品摊销</t>
  </si>
  <si>
    <t>C14</t>
  </si>
  <si>
    <t xml:space="preserve">   14、无形资产摊销</t>
  </si>
  <si>
    <t>C15</t>
  </si>
  <si>
    <t xml:space="preserve">   15、长期待摊费用摊销</t>
  </si>
  <si>
    <t>C16</t>
  </si>
  <si>
    <t xml:space="preserve">   16、其他管理费用</t>
  </si>
  <si>
    <t>C17</t>
  </si>
  <si>
    <t>二、销售费用(元)</t>
  </si>
  <si>
    <t>C18=C19+C20+…+C26</t>
  </si>
  <si>
    <t xml:space="preserve">   1、销售职工薪酬</t>
  </si>
  <si>
    <t>C19</t>
  </si>
  <si>
    <t>C20</t>
  </si>
  <si>
    <t>C21</t>
  </si>
  <si>
    <t xml:space="preserve">   4、办公费</t>
  </si>
  <si>
    <t>C22</t>
  </si>
  <si>
    <t xml:space="preserve">   5、支付的代收手续费</t>
  </si>
  <si>
    <t>C23</t>
  </si>
  <si>
    <t xml:space="preserve">   6、物料消耗</t>
  </si>
  <si>
    <t>C24</t>
  </si>
  <si>
    <t xml:space="preserve">   7、低值易耗品摊销</t>
  </si>
  <si>
    <t>C25</t>
  </si>
  <si>
    <t xml:space="preserve">   8、其他销售费用</t>
  </si>
  <si>
    <t>C26</t>
  </si>
  <si>
    <t>三、财务费用(元)</t>
  </si>
  <si>
    <t>C27=C28-C29+C30</t>
  </si>
  <si>
    <t xml:space="preserve">   1、利息支出</t>
  </si>
  <si>
    <t>C28</t>
  </si>
  <si>
    <t xml:space="preserve">   2、利息收入</t>
  </si>
  <si>
    <t>C29</t>
  </si>
  <si>
    <t xml:space="preserve">   3、其他（手续费）</t>
  </si>
  <si>
    <t>C30</t>
  </si>
  <si>
    <t>表2：</t>
  </si>
  <si>
    <t>2022年</t>
  </si>
  <si>
    <t>2023年</t>
  </si>
  <si>
    <t>2024年</t>
  </si>
  <si>
    <t>国有独资公司</t>
  </si>
  <si>
    <t>150万元</t>
  </si>
  <si>
    <t>表3：</t>
  </si>
  <si>
    <t>2022年城市供水成本费用监审表</t>
  </si>
  <si>
    <t>填报数</t>
  </si>
  <si>
    <t>核增数</t>
  </si>
  <si>
    <t>核减数</t>
  </si>
  <si>
    <t>核定数</t>
  </si>
  <si>
    <t>一、生产与销售</t>
  </si>
  <si>
    <t>1.设计日综合生产能力（m³）</t>
  </si>
  <si>
    <t>2.实际日综合生产能力（m³）</t>
  </si>
  <si>
    <t>3.原水量（m³）</t>
  </si>
  <si>
    <t>4.外购净水量（m³）</t>
  </si>
  <si>
    <t>5.自用水量（m³）（年）</t>
  </si>
  <si>
    <t>6.合理自用水率</t>
  </si>
  <si>
    <t>7.年供水总量（m³）</t>
  </si>
  <si>
    <t>7=3*(100%-合理自用水率)+外购净水量</t>
  </si>
  <si>
    <t>8.年售水总量（m³）</t>
  </si>
  <si>
    <t>9.实际产销差率</t>
  </si>
  <si>
    <t>9=(7-8)/7</t>
  </si>
  <si>
    <t>10.漏损率</t>
  </si>
  <si>
    <t>11.有效供水总量（m³）</t>
  </si>
  <si>
    <t>11=7*(100%-合理漏损率)</t>
  </si>
  <si>
    <t>12、有效资产</t>
  </si>
  <si>
    <t>12＝13+14+15</t>
  </si>
  <si>
    <t>（1）、固定资产净值</t>
  </si>
  <si>
    <t>核减闲置资产</t>
  </si>
  <si>
    <t>（2）、无形资产净值</t>
  </si>
  <si>
    <t>（3）、运营资本</t>
  </si>
  <si>
    <t>二、固定资产折旧费</t>
  </si>
  <si>
    <t>16＝∑（17：24）</t>
  </si>
  <si>
    <t>其中：（1）输水管道</t>
  </si>
  <si>
    <t>调整残值率及个别折旧年限、核减闲置资产折旧、</t>
  </si>
  <si>
    <t xml:space="preserve">      （2）水表</t>
  </si>
  <si>
    <t xml:space="preserve">      （3）机器设备</t>
  </si>
  <si>
    <t xml:space="preserve">      （4）电子设备</t>
  </si>
  <si>
    <t xml:space="preserve">      （5）房屋</t>
  </si>
  <si>
    <t xml:space="preserve">      （6）构筑物</t>
  </si>
  <si>
    <t xml:space="preserve">      （7）车辆</t>
  </si>
  <si>
    <t xml:space="preserve">      （8）其他固定资产</t>
  </si>
  <si>
    <t>三、无形资产销摊</t>
  </si>
  <si>
    <t>25＝∑（26：28）</t>
  </si>
  <si>
    <t>（1）软件</t>
  </si>
  <si>
    <t>（2）土地使用权</t>
  </si>
  <si>
    <t>（3）其他无形资产</t>
  </si>
  <si>
    <t>四、运行维护费</t>
  </si>
  <si>
    <t>29＝30+33+36+39+44+54+55+64</t>
  </si>
  <si>
    <t>1、原水费</t>
  </si>
  <si>
    <t>30＝31*32</t>
  </si>
  <si>
    <t xml:space="preserve">      购原水量（m³）</t>
  </si>
  <si>
    <r>
      <rPr>
        <sz val="12"/>
        <rFont val="宋体"/>
        <charset val="134"/>
      </rPr>
      <t xml:space="preserve">      原水单价</t>
    </r>
    <r>
      <rPr>
        <sz val="11"/>
        <rFont val="宋体"/>
        <charset val="134"/>
      </rPr>
      <t>（元/m³）</t>
    </r>
  </si>
  <si>
    <t>2、水资源费</t>
  </si>
  <si>
    <t>33＝34*35</t>
  </si>
  <si>
    <t xml:space="preserve">     水资源费征收标准（元/m³）</t>
  </si>
  <si>
    <t xml:space="preserve">     地下水采水量（m³）</t>
  </si>
  <si>
    <t>3、外购成品水费</t>
  </si>
  <si>
    <t>36＝37*38</t>
  </si>
  <si>
    <t>其中：外购净水量（m³）</t>
  </si>
  <si>
    <t xml:space="preserve">      外购净水单价（元/m³）</t>
  </si>
  <si>
    <t>4、动力费</t>
  </si>
  <si>
    <t>39＝40+41+43</t>
  </si>
  <si>
    <t>(1)基本电费</t>
  </si>
  <si>
    <t>(2)电度电费</t>
  </si>
  <si>
    <t xml:space="preserve">     消耗动力电量(千瓦时)</t>
  </si>
  <si>
    <t>(3)其他动力费</t>
  </si>
  <si>
    <t>5、材料费</t>
  </si>
  <si>
    <t>44＝45+49+53</t>
  </si>
  <si>
    <t>（1）消毒药剂</t>
  </si>
  <si>
    <t>其中：液氯费</t>
  </si>
  <si>
    <t>46＝47*48</t>
  </si>
  <si>
    <t xml:space="preserve">      液氯用量（kg）</t>
  </si>
  <si>
    <t xml:space="preserve">      单位液氯用量（kg/km³）</t>
  </si>
  <si>
    <t>（2）混凝药剂</t>
  </si>
  <si>
    <t>其中:硫酸铝费用</t>
  </si>
  <si>
    <t>50＝51*52</t>
  </si>
  <si>
    <t xml:space="preserve">     硫酸铝用量（kg）</t>
  </si>
  <si>
    <t xml:space="preserve">     单位硫酸铝量（kg/km³）</t>
  </si>
  <si>
    <t>(3)其他材料</t>
  </si>
  <si>
    <t>6、修理费</t>
  </si>
  <si>
    <t>7、人工费</t>
  </si>
  <si>
    <t>根据2022年日综合生产能力（日生产能力）12580.65m³/日核定人员为19人（当年人员合计25人），核减超出人员工资福利费用</t>
  </si>
  <si>
    <t>其中：职工工资</t>
  </si>
  <si>
    <t xml:space="preserve">     工会经费</t>
  </si>
  <si>
    <t xml:space="preserve">     职工教育经费</t>
  </si>
  <si>
    <t xml:space="preserve">     职工福利费</t>
  </si>
  <si>
    <t xml:space="preserve">     社会保险费（包含补充医疗补充养老险）</t>
  </si>
  <si>
    <t xml:space="preserve">      住房公积金</t>
  </si>
  <si>
    <t xml:space="preserve">     因解除与职工的劳动关系给予的一次性补偿</t>
  </si>
  <si>
    <t xml:space="preserve">     劳务派遣费（临时用工费）</t>
  </si>
  <si>
    <t>8、其他运营费用</t>
  </si>
  <si>
    <t>其中：（1）生产经营类费用</t>
  </si>
  <si>
    <t>按账面实际金额计</t>
  </si>
  <si>
    <t xml:space="preserve">    水质检测和监测费</t>
  </si>
  <si>
    <t xml:space="preserve">          代收手续费</t>
  </si>
  <si>
    <t xml:space="preserve">       计量器具检定与更换费</t>
  </si>
  <si>
    <t xml:space="preserve">     （2）管理类费用</t>
  </si>
  <si>
    <t xml:space="preserve">2022年按业务收入比例分摊管理费,其中主营业务占88.32%，其他业务分摊11.68%。其他管理费用总额核减退休工人支出14400元，企业年金145610元。印花税核减包含的附加税10356.95元。
</t>
  </si>
  <si>
    <t>其中 ：   办公费</t>
  </si>
  <si>
    <t xml:space="preserve">          会议费</t>
  </si>
  <si>
    <t xml:space="preserve">          水电费</t>
  </si>
  <si>
    <t xml:space="preserve">          租赁费</t>
  </si>
  <si>
    <t xml:space="preserve">          物业管理费</t>
  </si>
  <si>
    <t xml:space="preserve">          差旅费</t>
  </si>
  <si>
    <t xml:space="preserve">         业务招待费</t>
  </si>
  <si>
    <t xml:space="preserve">         其他管理费用</t>
  </si>
  <si>
    <t xml:space="preserve">    （3）纳入定价成本的相关税金</t>
  </si>
  <si>
    <t xml:space="preserve">         车船税</t>
  </si>
  <si>
    <t xml:space="preserve">         房产税</t>
  </si>
  <si>
    <t xml:space="preserve">         土地使用税</t>
  </si>
  <si>
    <t xml:space="preserve">         印花税</t>
  </si>
  <si>
    <t xml:space="preserve">   （4）其他费用</t>
  </si>
  <si>
    <t xml:space="preserve">        低值易耗品摊销</t>
  </si>
  <si>
    <t>管理信息系统护费</t>
  </si>
  <si>
    <t xml:space="preserve">        其他支出</t>
  </si>
  <si>
    <t>五、供水总成本（元）＝（二+三+四）</t>
  </si>
  <si>
    <t>六、政府和社会无偿投资形成的固定资产折旧</t>
  </si>
  <si>
    <t>七、扣除无尝资产折旧的供水总成本（元）</t>
  </si>
  <si>
    <t>八、不含税单位供水定价成本</t>
  </si>
  <si>
    <t>九、应交税费（元）</t>
  </si>
  <si>
    <r>
      <rPr>
        <sz val="12"/>
        <rFont val="宋体"/>
        <charset val="134"/>
      </rPr>
      <t>按综合税率3.36%核定</t>
    </r>
    <r>
      <rPr>
        <sz val="12"/>
        <rFont val="宋体"/>
        <charset val="134"/>
      </rPr>
      <t>，其中：增值税税率3%，附加税（含：城建税、教育附加、地方教育）为增值税的12%</t>
    </r>
  </si>
  <si>
    <t>十、含税供水总成本（元）＝（五+九）</t>
  </si>
  <si>
    <t>十一、含税单位供水定价成本</t>
  </si>
  <si>
    <t>表4：</t>
  </si>
  <si>
    <t>2023年城市供水成本费用监审表</t>
  </si>
  <si>
    <t>根据2023年日综合生产能力（日生产能力）12666.67m³/日核定人员为19人（当年人员合计25人），核减超出人员工资福利费用</t>
  </si>
  <si>
    <t xml:space="preserve">2023年按业务收入比例分摊管理费,其中主营业务占88.53%，其他业务分摊11.47%。其他管理费用总额核减退休工人支出14400元，企业年金131468元。印花税核减包含的附加税11084.11元。
</t>
  </si>
  <si>
    <t>五、供水总成本（元）（二+三+四）</t>
  </si>
  <si>
    <t>八、单位供水定价成本</t>
  </si>
  <si>
    <t>表5：</t>
  </si>
  <si>
    <t>2024年城市供水成本费用监审表</t>
  </si>
  <si>
    <t>3.原水量（m³）（含外购）</t>
  </si>
  <si>
    <t>5.16%</t>
  </si>
  <si>
    <t>调整属于上年度金额</t>
  </si>
  <si>
    <t>根据2024年日综合生产能力（日生产能力）13936.06m³/日核定人员为21人（2024年人员合计25人），核减超出人员工资福利费用</t>
  </si>
  <si>
    <r>
      <rPr>
        <sz val="12"/>
        <rFont val="宋体"/>
        <charset val="134"/>
      </rPr>
      <t>2024年按业务收入比例分摊管理费,其中主营业务占92.60%，其他业务分摊7.40%。其他管理费用总额核减退休工人支出185075.1</t>
    </r>
    <r>
      <rPr>
        <sz val="12"/>
        <rFont val="宋体"/>
        <charset val="134"/>
      </rPr>
      <t>元，企业年金</t>
    </r>
    <r>
      <rPr>
        <sz val="12"/>
        <rFont val="宋体"/>
        <charset val="134"/>
      </rPr>
      <t>144279</t>
    </r>
    <r>
      <rPr>
        <sz val="12"/>
        <rFont val="宋体"/>
        <charset val="134"/>
      </rPr>
      <t>元。印花税核减包含的附加税</t>
    </r>
    <r>
      <rPr>
        <sz val="12"/>
        <rFont val="宋体"/>
        <charset val="134"/>
      </rPr>
      <t>9441.44</t>
    </r>
    <r>
      <rPr>
        <sz val="12"/>
        <rFont val="宋体"/>
        <charset val="134"/>
      </rPr>
      <t xml:space="preserve">元。
</t>
    </r>
  </si>
  <si>
    <r>
      <rPr>
        <sz val="12"/>
        <rFont val="宋体"/>
        <charset val="134"/>
      </rPr>
      <t>按综合税率3.36%</t>
    </r>
    <r>
      <rPr>
        <sz val="12"/>
        <rFont val="宋体"/>
        <charset val="134"/>
      </rPr>
      <t>核定</t>
    </r>
    <r>
      <rPr>
        <sz val="12"/>
        <rFont val="宋体"/>
        <charset val="134"/>
      </rPr>
      <t>，其中：增值税税率3%，附加税（含：城建税、教育附加、地方教育）为增值税的12%</t>
    </r>
  </si>
  <si>
    <t>表6：</t>
  </si>
  <si>
    <t>2022-2024年城市供水成本费用监审表</t>
  </si>
  <si>
    <t>2022年核定数</t>
  </si>
  <si>
    <t>2023年核定数</t>
  </si>
  <si>
    <t>2024年核定数</t>
  </si>
  <si>
    <t>核定数（三年平均/最后一年实际发生）</t>
  </si>
  <si>
    <t>5.自用水量（m³）</t>
  </si>
  <si>
    <t>按最后1年实际发生核定</t>
  </si>
  <si>
    <t>按税负3.36%计</t>
  </si>
  <si>
    <t>表7：</t>
  </si>
  <si>
    <t>2022年城市供水企业固定资产及折旧情况表</t>
  </si>
  <si>
    <t>单位：元</t>
  </si>
  <si>
    <t>序号</t>
  </si>
  <si>
    <t>固定资产分类名称</t>
  </si>
  <si>
    <t>使用部门</t>
  </si>
  <si>
    <t>竣工使用时间（年/月/日）</t>
  </si>
  <si>
    <t>资产原值</t>
  </si>
  <si>
    <t>预计净残值率（%）</t>
  </si>
  <si>
    <t>调整残值率</t>
  </si>
  <si>
    <t>折旧年限(年）</t>
  </si>
  <si>
    <t>调整折旧年限</t>
  </si>
  <si>
    <t>当年折旧额（元）</t>
  </si>
  <si>
    <t>调整后当年折旧额</t>
  </si>
  <si>
    <t>（是否国家或社会无偿投资）</t>
  </si>
  <si>
    <t>总计</t>
  </si>
  <si>
    <t>一</t>
  </si>
  <si>
    <t>房屋</t>
  </si>
  <si>
    <t>（一）</t>
  </si>
  <si>
    <t>其中：生产用房</t>
  </si>
  <si>
    <t>厂区综合楼</t>
  </si>
  <si>
    <t>否</t>
  </si>
  <si>
    <t>抽水机房</t>
  </si>
  <si>
    <t>门卫室</t>
  </si>
  <si>
    <t>发电机房</t>
  </si>
  <si>
    <t>制水车间</t>
  </si>
  <si>
    <t>消毒车间</t>
  </si>
  <si>
    <t>新办公楼</t>
  </si>
  <si>
    <t>职工食堂</t>
  </si>
  <si>
    <t>（二）</t>
  </si>
  <si>
    <t>　　　受腐蚀生产用房</t>
  </si>
  <si>
    <t>（三）</t>
  </si>
  <si>
    <t>　　　非生产用房</t>
  </si>
  <si>
    <t>过滤反应池</t>
  </si>
  <si>
    <t>清水池</t>
  </si>
  <si>
    <t>沉淀池</t>
  </si>
  <si>
    <t>化验室改造工程</t>
  </si>
  <si>
    <t>清水池工程二期</t>
  </si>
  <si>
    <t>泵房后山档土墙工程</t>
  </si>
  <si>
    <t>厂区绿化工程</t>
  </si>
  <si>
    <t>投氯间改造工程</t>
  </si>
  <si>
    <t>卫生间维修工程</t>
  </si>
  <si>
    <t>储水池不锈钢护栏</t>
  </si>
  <si>
    <t>不锈钢爬梯</t>
  </si>
  <si>
    <t>党建文化墙工程</t>
  </si>
  <si>
    <t>（四）</t>
  </si>
  <si>
    <t>　　　简易房</t>
  </si>
  <si>
    <r>
      <rPr>
        <sz val="10"/>
        <rFont val="宋体"/>
        <charset val="134"/>
      </rPr>
      <t>二</t>
    </r>
    <r>
      <rPr>
        <sz val="10"/>
        <rFont val="宋体"/>
        <charset val="134"/>
      </rPr>
      <t xml:space="preserve"> </t>
    </r>
  </si>
  <si>
    <t>构筑物</t>
  </si>
  <si>
    <t>三</t>
  </si>
  <si>
    <t>输水管道</t>
  </si>
  <si>
    <t>街道管网</t>
  </si>
  <si>
    <r>
      <rPr>
        <sz val="10"/>
        <rFont val="Times New Roman"/>
        <charset val="134"/>
      </rPr>
      <t>1998</t>
    </r>
    <r>
      <rPr>
        <sz val="10"/>
        <rFont val="宋体"/>
        <charset val="134"/>
      </rPr>
      <t>年度</t>
    </r>
  </si>
  <si>
    <r>
      <rPr>
        <sz val="10"/>
        <rFont val="Times New Roman"/>
        <charset val="134"/>
      </rPr>
      <t>1999</t>
    </r>
    <r>
      <rPr>
        <sz val="10"/>
        <rFont val="宋体"/>
        <charset val="134"/>
      </rPr>
      <t>年度</t>
    </r>
  </si>
  <si>
    <r>
      <rPr>
        <sz val="10"/>
        <rFont val="Times New Roman"/>
        <charset val="134"/>
      </rPr>
      <t>2000-2001</t>
    </r>
    <r>
      <rPr>
        <sz val="10"/>
        <rFont val="宋体"/>
        <charset val="134"/>
      </rPr>
      <t>年度</t>
    </r>
  </si>
  <si>
    <r>
      <rPr>
        <sz val="10"/>
        <rFont val="Times New Roman"/>
        <charset val="134"/>
      </rPr>
      <t>2002</t>
    </r>
    <r>
      <rPr>
        <sz val="10"/>
        <rFont val="宋体"/>
        <charset val="134"/>
      </rPr>
      <t>年度</t>
    </r>
  </si>
  <si>
    <r>
      <rPr>
        <sz val="10"/>
        <rFont val="Times New Roman"/>
        <charset val="134"/>
      </rPr>
      <t>2003</t>
    </r>
    <r>
      <rPr>
        <sz val="10"/>
        <rFont val="宋体"/>
        <charset val="134"/>
      </rPr>
      <t>年度</t>
    </r>
  </si>
  <si>
    <r>
      <rPr>
        <sz val="10"/>
        <rFont val="Times New Roman"/>
        <charset val="134"/>
      </rPr>
      <t>2004</t>
    </r>
    <r>
      <rPr>
        <sz val="10"/>
        <rFont val="宋体"/>
        <charset val="134"/>
      </rPr>
      <t>年度</t>
    </r>
  </si>
  <si>
    <r>
      <rPr>
        <sz val="10"/>
        <rFont val="Times New Roman"/>
        <charset val="134"/>
      </rPr>
      <t>2005</t>
    </r>
    <r>
      <rPr>
        <sz val="10"/>
        <rFont val="宋体"/>
        <charset val="134"/>
      </rPr>
      <t>年度</t>
    </r>
  </si>
  <si>
    <r>
      <rPr>
        <sz val="10"/>
        <rFont val="Times New Roman"/>
        <charset val="134"/>
      </rPr>
      <t>2006</t>
    </r>
    <r>
      <rPr>
        <sz val="10"/>
        <rFont val="宋体"/>
        <charset val="134"/>
      </rPr>
      <t>年度</t>
    </r>
  </si>
  <si>
    <r>
      <rPr>
        <sz val="10"/>
        <rFont val="Times New Roman"/>
        <charset val="134"/>
      </rPr>
      <t>2007</t>
    </r>
    <r>
      <rPr>
        <sz val="10"/>
        <rFont val="宋体"/>
        <charset val="134"/>
      </rPr>
      <t>年度</t>
    </r>
  </si>
  <si>
    <r>
      <rPr>
        <sz val="10"/>
        <rFont val="Times New Roman"/>
        <charset val="134"/>
      </rPr>
      <t>2008</t>
    </r>
    <r>
      <rPr>
        <sz val="10"/>
        <rFont val="宋体"/>
        <charset val="134"/>
      </rPr>
      <t>年度</t>
    </r>
  </si>
  <si>
    <r>
      <rPr>
        <sz val="10"/>
        <rFont val="Times New Roman"/>
        <charset val="134"/>
      </rPr>
      <t>2009</t>
    </r>
    <r>
      <rPr>
        <sz val="10"/>
        <rFont val="宋体"/>
        <charset val="134"/>
      </rPr>
      <t>年度</t>
    </r>
  </si>
  <si>
    <r>
      <rPr>
        <sz val="10"/>
        <rFont val="Times New Roman"/>
        <charset val="134"/>
      </rPr>
      <t>2010</t>
    </r>
    <r>
      <rPr>
        <sz val="10"/>
        <rFont val="宋体"/>
        <charset val="134"/>
      </rPr>
      <t>年度</t>
    </r>
  </si>
  <si>
    <r>
      <rPr>
        <sz val="10"/>
        <rFont val="Times New Roman"/>
        <charset val="134"/>
      </rPr>
      <t>2011</t>
    </r>
    <r>
      <rPr>
        <sz val="10"/>
        <rFont val="宋体"/>
        <charset val="134"/>
      </rPr>
      <t>年度</t>
    </r>
  </si>
  <si>
    <r>
      <rPr>
        <sz val="10"/>
        <rFont val="Times New Roman"/>
        <charset val="134"/>
      </rPr>
      <t>2012</t>
    </r>
    <r>
      <rPr>
        <sz val="10"/>
        <rFont val="宋体"/>
        <charset val="134"/>
      </rPr>
      <t>年度</t>
    </r>
  </si>
  <si>
    <r>
      <rPr>
        <sz val="10"/>
        <rFont val="Times New Roman"/>
        <charset val="134"/>
      </rPr>
      <t>2013</t>
    </r>
    <r>
      <rPr>
        <sz val="10"/>
        <rFont val="宋体"/>
        <charset val="134"/>
      </rPr>
      <t>年度</t>
    </r>
  </si>
  <si>
    <r>
      <rPr>
        <sz val="10"/>
        <rFont val="Times New Roman"/>
        <charset val="134"/>
      </rPr>
      <t>2014</t>
    </r>
    <r>
      <rPr>
        <sz val="10"/>
        <rFont val="宋体"/>
        <charset val="134"/>
      </rPr>
      <t>年度</t>
    </r>
  </si>
  <si>
    <r>
      <rPr>
        <sz val="10"/>
        <rFont val="Times New Roman"/>
        <charset val="134"/>
      </rPr>
      <t>2015</t>
    </r>
    <r>
      <rPr>
        <sz val="10"/>
        <rFont val="宋体"/>
        <charset val="134"/>
      </rPr>
      <t>年度</t>
    </r>
  </si>
  <si>
    <r>
      <rPr>
        <sz val="10"/>
        <rFont val="Times New Roman"/>
        <charset val="134"/>
      </rPr>
      <t>2016</t>
    </r>
    <r>
      <rPr>
        <sz val="10"/>
        <rFont val="宋体"/>
        <charset val="134"/>
      </rPr>
      <t>年度</t>
    </r>
  </si>
  <si>
    <t>新城司法小区北工程</t>
  </si>
  <si>
    <t>新城司法小区南工程</t>
  </si>
  <si>
    <t>合田路工程</t>
  </si>
  <si>
    <t>合广路北边工程</t>
  </si>
  <si>
    <t>合广路工程</t>
  </si>
  <si>
    <t>取水泵房改造工程</t>
  </si>
  <si>
    <t>对面园1-3街工程</t>
  </si>
  <si>
    <t>滤池阀门改造工程</t>
  </si>
  <si>
    <t>滨江华苑工程</t>
  </si>
  <si>
    <t>虑池斜管支架工程</t>
  </si>
  <si>
    <t>文明街改造工程</t>
  </si>
  <si>
    <t>反冲泵工程</t>
  </si>
  <si>
    <t>取水口改造安装工程</t>
  </si>
  <si>
    <t>合广路管道改造工程</t>
  </si>
  <si>
    <t>投矾池工程</t>
  </si>
  <si>
    <t>合广路1-3巷改造工程</t>
  </si>
  <si>
    <t>滤池不锈钢护栏工程</t>
  </si>
  <si>
    <t>供水主管道改造工程</t>
  </si>
  <si>
    <t>合山机场水表安装工程</t>
  </si>
  <si>
    <t>吉祥街管道改造工程</t>
  </si>
  <si>
    <t>市场街改管工程</t>
  </si>
  <si>
    <t>振兴街改管工程</t>
  </si>
  <si>
    <t>中兴街96-162号管道改造工程</t>
  </si>
  <si>
    <t>滤池阀门更换改造工程二期</t>
  </si>
  <si>
    <t>高铁站水表安装工程</t>
  </si>
  <si>
    <t>合山水厂改造工程</t>
  </si>
  <si>
    <t>丰垌村管道改造工程</t>
  </si>
  <si>
    <t>水表更换安装工程</t>
  </si>
  <si>
    <t>阳江监狱工程</t>
  </si>
  <si>
    <t>高铁站水表更换工程</t>
  </si>
  <si>
    <t>滤池斜管支架工程二期</t>
  </si>
  <si>
    <t>不锈钢工程</t>
  </si>
  <si>
    <t>共发街跨325国道顶管工程</t>
  </si>
  <si>
    <t>东园三街西侧管道改造工程</t>
  </si>
  <si>
    <t>合广路童星艺术幼儿园前管道改造工程</t>
  </si>
  <si>
    <t>宿舍楼更换门及间墙工程</t>
  </si>
  <si>
    <t>正街管道改造工程</t>
  </si>
  <si>
    <t>反冲洗机泵改造工程</t>
  </si>
  <si>
    <t>李祺路给水管道迁移工程</t>
  </si>
  <si>
    <t>温泉监狱职工生活办公区管道安装工程</t>
  </si>
  <si>
    <t>钢构仓库建设工程</t>
  </si>
  <si>
    <t>运朗街至东园街安装工程</t>
  </si>
  <si>
    <t>厂区供水管道刷油漆维护工程</t>
  </si>
  <si>
    <t>更换阀门工程</t>
  </si>
  <si>
    <t>运朗街中段管道改造工程</t>
  </si>
  <si>
    <t>运朗街东段南边管道改造工程</t>
  </si>
  <si>
    <t>合广路与325国道交汇处管道更换工程</t>
  </si>
  <si>
    <t>泵房吸水口改造工程</t>
  </si>
  <si>
    <t>沉池建设工程</t>
  </si>
  <si>
    <t>2019年3月至2020年6月更换水表工程</t>
  </si>
  <si>
    <t>合山水厂取水口外伸改造工程</t>
  </si>
  <si>
    <t>运朗街东段管道改造工程</t>
  </si>
  <si>
    <t>金钱南街管道改造工程</t>
  </si>
  <si>
    <t>岭南街管道改造工程</t>
  </si>
  <si>
    <t>过滤池后山档土墙地面硬底化工程</t>
  </si>
  <si>
    <t>泵房吸水口改造工程二期</t>
  </si>
  <si>
    <t>李祺路管道抢修工程</t>
  </si>
  <si>
    <t>运兴街管道改造工程</t>
  </si>
  <si>
    <t>合广路112—172号管道改造工程</t>
  </si>
  <si>
    <t>拆装DN15水表安装工程</t>
  </si>
  <si>
    <t>新旧管驳接更换水表工程</t>
  </si>
  <si>
    <t>山顶厂区给水管道抢修安装工程</t>
  </si>
  <si>
    <t>围墙拆除重建工程</t>
  </si>
  <si>
    <t>滤池更换石英砂工程</t>
  </si>
  <si>
    <t>变压器基础及维护工程</t>
  </si>
  <si>
    <t>2020年7月-2020年12月更换水表工程</t>
  </si>
  <si>
    <t>合山岭南新兴街管道改造工程</t>
  </si>
  <si>
    <t>粮食中转站工程</t>
  </si>
  <si>
    <t>污水处理厂管道工程</t>
  </si>
  <si>
    <t>取水泵房真空泵安装工程</t>
  </si>
  <si>
    <t>合山镇合田路合门桥管道改造工程</t>
  </si>
  <si>
    <t>金山小区C区水管道工程</t>
  </si>
  <si>
    <t>移民新村管道改造工程</t>
  </si>
  <si>
    <t>更换阳江监狱DN150水表工程</t>
  </si>
  <si>
    <t>更换阳江监狱DN80水表工程</t>
  </si>
  <si>
    <t>合山水厂与阳东越洋水厂管网连通工程</t>
  </si>
  <si>
    <t>合山水厂原水管道改造工程</t>
  </si>
  <si>
    <t>取水口围蔽护栏安装工程</t>
  </si>
  <si>
    <t>2021年8月水表安装移表工程</t>
  </si>
  <si>
    <t>2021年9月水表安装移表工程</t>
  </si>
  <si>
    <t>滤池改造工程</t>
  </si>
  <si>
    <t>共发工业大道跨排渠DN150管管道改造工程</t>
  </si>
  <si>
    <t>2021年1月-11月水表更换工程</t>
  </si>
  <si>
    <t>2022年3月水表安装工程</t>
  </si>
  <si>
    <t>2022年4月水表安装工程</t>
  </si>
  <si>
    <t>张光管道及水表安装工程</t>
  </si>
  <si>
    <t>东河铜鼓岭管道及水表安装工程</t>
  </si>
  <si>
    <t>大往垌开发区管道及水表安装工程</t>
  </si>
  <si>
    <t>林勤俭管道及水表安装工程</t>
  </si>
  <si>
    <t>2021年10月水表安装及移表工程</t>
  </si>
  <si>
    <t>浩宇五金制品有限公司管道及水表安装工程</t>
  </si>
  <si>
    <t>阳江供电局管道及水表安装工程</t>
  </si>
  <si>
    <t>2022年5月水表安装工程</t>
  </si>
  <si>
    <t>2022年6月水表安装工程</t>
  </si>
  <si>
    <t>丰垌村思孟庄阀门更换工程</t>
  </si>
  <si>
    <t>向前街口阀门更换工程</t>
  </si>
  <si>
    <t>反应池进水阀门更换工程</t>
  </si>
  <si>
    <t>阳东食品香料公司旁阀门更换工程</t>
  </si>
  <si>
    <t>2021年11月水表安装和移表工程</t>
  </si>
  <si>
    <t>2022年7月水表安装工程</t>
  </si>
  <si>
    <t>合广路九巷管道改造工程</t>
  </si>
  <si>
    <t>2022年8月水表安装工程</t>
  </si>
  <si>
    <t>合山水厂二三号滤池板滤头拆除和安装工程</t>
  </si>
  <si>
    <t>合山水厂滤板滤头拆除和安装工程</t>
  </si>
  <si>
    <t>新城北十街口阀门更换工程</t>
  </si>
  <si>
    <t>合山水厂排泥阀门更换工程</t>
  </si>
  <si>
    <t>2022年9月水表安装工程</t>
  </si>
  <si>
    <t>蔡俊辉管道及水表安装工程</t>
  </si>
  <si>
    <t>新城二路沟渠边管道工程</t>
  </si>
  <si>
    <t>厂区内外挡土墙维护工程</t>
  </si>
  <si>
    <t>2022年1-6月厂区维修工程</t>
  </si>
  <si>
    <t>更换合山机场DN50水表工程</t>
  </si>
  <si>
    <t>中园街管道工程</t>
  </si>
  <si>
    <t>2022年10月水表安装工程</t>
  </si>
  <si>
    <t>2021年12月给水管抢修安装工程</t>
  </si>
  <si>
    <t>2021年12月水表安装移表工程</t>
  </si>
  <si>
    <t>新城二路与新城路北十街交汇处阀门更换工程</t>
  </si>
  <si>
    <t>2022年11月水表安装工程</t>
  </si>
  <si>
    <t>2022年2月水表安装和移表工程</t>
  </si>
  <si>
    <t>2022年1月水表安装和移表工程</t>
  </si>
  <si>
    <t>2022年1月给水管抢修安装工程</t>
  </si>
  <si>
    <t>增容250KVA配变工程</t>
  </si>
  <si>
    <t>2022年12月水表安装工程</t>
  </si>
  <si>
    <t>四</t>
  </si>
  <si>
    <t>水表</t>
  </si>
  <si>
    <t>五</t>
  </si>
  <si>
    <t>机器设备</t>
  </si>
  <si>
    <t>抽水机</t>
  </si>
  <si>
    <t>柴油发电机</t>
  </si>
  <si>
    <t>浊度仪</t>
  </si>
  <si>
    <t>闲置</t>
  </si>
  <si>
    <t>发电机组</t>
  </si>
  <si>
    <t>恒温培养箱</t>
  </si>
  <si>
    <t>自动热熔机</t>
  </si>
  <si>
    <t>马路介机</t>
  </si>
  <si>
    <t>搅拌机</t>
  </si>
  <si>
    <t>吸沙泵</t>
  </si>
  <si>
    <t>抽沙泵</t>
  </si>
  <si>
    <t>阀门电机</t>
  </si>
  <si>
    <t>二氧化氯发生器</t>
  </si>
  <si>
    <t>离心泵</t>
  </si>
  <si>
    <t>自耦降压起动柜</t>
  </si>
  <si>
    <t>2019年出售</t>
  </si>
  <si>
    <t>SZ-1真空泵</t>
  </si>
  <si>
    <t>劳务电机</t>
  </si>
  <si>
    <t>水资源实时监控安装工程</t>
  </si>
  <si>
    <t>六</t>
  </si>
  <si>
    <t>电子设备</t>
  </si>
  <si>
    <t>防伪税控机</t>
  </si>
  <si>
    <t>监控设备</t>
  </si>
  <si>
    <t>兼容台式电脑</t>
  </si>
  <si>
    <t>爱普生打印机</t>
  </si>
  <si>
    <t>惠普复印机</t>
  </si>
  <si>
    <t>抄表机</t>
  </si>
  <si>
    <t>OA办公电脑</t>
  </si>
  <si>
    <t>扫描平台</t>
  </si>
  <si>
    <t>收费电脑</t>
  </si>
  <si>
    <t>打印机</t>
  </si>
  <si>
    <t>自助终端机</t>
  </si>
  <si>
    <t>飞利浦验钞机</t>
  </si>
  <si>
    <t>高拍仪</t>
  </si>
  <si>
    <t>七</t>
  </si>
  <si>
    <t>车辆</t>
  </si>
  <si>
    <t>五菱汽车</t>
  </si>
  <si>
    <t>八</t>
  </si>
  <si>
    <t>其他固定资产</t>
  </si>
  <si>
    <t>美的柜式空调</t>
  </si>
  <si>
    <t>松下冷暖空调</t>
  </si>
  <si>
    <t>消毒柜</t>
  </si>
  <si>
    <t>奥马冰箱</t>
  </si>
  <si>
    <t>松下空调</t>
  </si>
  <si>
    <t>美的空调</t>
  </si>
  <si>
    <t>电热水器</t>
  </si>
  <si>
    <t>安全生产宣传牌</t>
  </si>
  <si>
    <t>不锈钢厨柜</t>
  </si>
  <si>
    <t>广告宣传栏</t>
  </si>
  <si>
    <t>科荣消毒柜</t>
  </si>
  <si>
    <t>合计</t>
  </si>
  <si>
    <t>其中：在用固定资产</t>
  </si>
  <si>
    <t>在用</t>
  </si>
  <si>
    <t>闲置固定资产</t>
  </si>
  <si>
    <t>已出售固定资产</t>
  </si>
  <si>
    <t>已售</t>
  </si>
  <si>
    <t>表8：</t>
  </si>
  <si>
    <t>2023年城市供水企业固定资产及折旧情况表</t>
  </si>
  <si>
    <t>兴发路管道工程</t>
  </si>
  <si>
    <t>合山镇12组水表安装工程</t>
  </si>
  <si>
    <t>品轩五金加工厂管道及水表安装工程</t>
  </si>
  <si>
    <t>2023年1月水表安装工程</t>
  </si>
  <si>
    <t>2023年2月水表安装工程</t>
  </si>
  <si>
    <t>2022年1-12月更换水表工程</t>
  </si>
  <si>
    <t>品轩五金厂管道及水表安装工程</t>
  </si>
  <si>
    <t>合山供电所食堂水表安装工程</t>
  </si>
  <si>
    <t>金钱街管道安装工程</t>
  </si>
  <si>
    <t>合寮小学旁DN100闸阀更换工程</t>
  </si>
  <si>
    <t>2022年7月-12月厂区维修工程</t>
  </si>
  <si>
    <t>2022年11月移表、抢修安装工程</t>
  </si>
  <si>
    <t>电磁式天坪</t>
  </si>
  <si>
    <t>计量泵</t>
  </si>
  <si>
    <t>航嘉电脑</t>
  </si>
  <si>
    <t>组装电脑</t>
  </si>
  <si>
    <t>联想M4000台式电脑</t>
  </si>
  <si>
    <t>表9：</t>
  </si>
  <si>
    <t>2024年城市供水企业固定资产及折旧情况表</t>
  </si>
  <si>
    <t>合山自来水公司办公楼室内修缮工程</t>
  </si>
  <si>
    <t>合山自来水公司挡土墙修缮工程</t>
  </si>
  <si>
    <t>办公室安装天花、水厂门口旧柱改造工程</t>
  </si>
  <si>
    <t>1998年度</t>
  </si>
  <si>
    <t>1999年度</t>
  </si>
  <si>
    <t>2000-2001年度</t>
  </si>
  <si>
    <t>2002年度</t>
  </si>
  <si>
    <t>2003年度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</si>
  <si>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</si>
  <si>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</si>
  <si>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</si>
  <si>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</si>
  <si>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</si>
  <si>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</si>
  <si>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</si>
  <si>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</si>
  <si>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</si>
  <si>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</si>
  <si>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</si>
  <si>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</si>
  <si>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</si>
  <si>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2022年6月移表、抢修安装工程</t>
  </si>
  <si>
    <t>2022年8月移表、抢修安装工程</t>
  </si>
  <si>
    <t>2022年9月移表抢修安装工程</t>
  </si>
  <si>
    <t>2022年10月移表抢修安装工程</t>
  </si>
  <si>
    <t>2022年12月移表、抢修安装工程</t>
  </si>
  <si>
    <t>阳东区温泉酒店隔离点（备用方舱医院）项目</t>
  </si>
  <si>
    <t>2023年度3月管道维修工程</t>
  </si>
  <si>
    <t>2023年4月管道维修工程</t>
  </si>
  <si>
    <t>阳江市十八子刀剪制品有限公司水表安装工程</t>
  </si>
  <si>
    <t>金石房地产有限公司水表安装工程</t>
  </si>
  <si>
    <t>2023年5月移表、抢修安装工程</t>
  </si>
  <si>
    <t>2023年3-6月水表安装工程</t>
  </si>
  <si>
    <t>2023年6月移表、抢修安装工程</t>
  </si>
  <si>
    <t>新城路金蓓蕾幼儿园前跨路管道安装工程</t>
  </si>
  <si>
    <t>李祺路明辉幼儿园对面阀门更换工程</t>
  </si>
  <si>
    <t>振兴街小太阳幼儿园对面阀门更换工程</t>
  </si>
  <si>
    <t>振兴街三巷阀门更换工程</t>
  </si>
  <si>
    <t>合山镇325国道边（站背村道）阀门更换工程</t>
  </si>
  <si>
    <t>沿江路家乐源生活超市侧阀门更换工程</t>
  </si>
  <si>
    <t>合广路220号背阀门更换工程</t>
  </si>
  <si>
    <t>合园街管道改造工程</t>
  </si>
  <si>
    <t>幸福街背维修DN300水泥管工程</t>
  </si>
  <si>
    <t>2023年10-12月水表安装工程</t>
  </si>
  <si>
    <t>2023年7-9月水表安装工程</t>
  </si>
  <si>
    <t>康元颐养院水表安装工程</t>
  </si>
  <si>
    <t>2023年更换水表工程</t>
  </si>
  <si>
    <t>2023年12月移表、维修安装工程</t>
  </si>
  <si>
    <t>2023年11月移表、维修安装工程</t>
  </si>
  <si>
    <t>2023年10月移表、维修安装工程</t>
  </si>
  <si>
    <t>2023年9月移表、维修安装工程</t>
  </si>
  <si>
    <t>2023年8月移表、维修安装工程</t>
  </si>
  <si>
    <t>2023年7月移表、维修安装工程</t>
  </si>
  <si>
    <t>2023年1月移表、维修安装工程</t>
  </si>
  <si>
    <t>2023年2月移表、维修安装工程</t>
  </si>
  <si>
    <t>合山镇里寮村道与高架桥交叉处阀门更换工程</t>
  </si>
  <si>
    <t>新1、2、3、4号滤池不锈钢水槽工程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</si>
  <si>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019年出售</t>
    </r>
  </si>
  <si>
    <t>控制柜（更换）</t>
  </si>
  <si>
    <t>智能道闸车牌识别管理系统设备安装工程</t>
  </si>
  <si>
    <t>兄弟7180dn多功能一体机</t>
  </si>
  <si>
    <t>格力空调</t>
  </si>
  <si>
    <t>表10：</t>
  </si>
  <si>
    <t>城市供水企业无形资产及摊销情况表</t>
  </si>
  <si>
    <t>资产类别/名称</t>
  </si>
  <si>
    <t>使用或购置日期(年/月/日)</t>
  </si>
  <si>
    <t>资产原值（元）</t>
  </si>
  <si>
    <t>摊销年限(年)</t>
  </si>
  <si>
    <t>当年摊销额（元）</t>
  </si>
  <si>
    <t>累计摊销（元）</t>
  </si>
  <si>
    <t>土地使用权</t>
  </si>
  <si>
    <t>阳东县合山傎合山坳顶5974平方米</t>
  </si>
  <si>
    <t>阳东府国用[2004]第0700122号（划拨）</t>
  </si>
  <si>
    <r>
      <rPr>
        <b/>
        <sz val="10"/>
        <rFont val="宋体"/>
        <charset val="134"/>
      </rPr>
      <t>二</t>
    </r>
    <r>
      <rPr>
        <b/>
        <sz val="10"/>
        <rFont val="宋体"/>
        <charset val="134"/>
      </rPr>
      <t xml:space="preserve"> </t>
    </r>
  </si>
  <si>
    <t>软件</t>
  </si>
  <si>
    <t>表四之1:</t>
  </si>
  <si>
    <t>城市供水企业职工薪酬审核表</t>
  </si>
  <si>
    <t>( 2015 )年</t>
  </si>
  <si>
    <t>( 2016 )年</t>
  </si>
  <si>
    <t>( 2017 )年</t>
  </si>
  <si>
    <t>一、制水环节职工薪酬(元)</t>
  </si>
  <si>
    <t>D1=D2+D3+D4+D10+…+D13</t>
  </si>
  <si>
    <t xml:space="preserve">   1、制水环节工资、奖金、津补贴</t>
  </si>
  <si>
    <t>D2</t>
  </si>
  <si>
    <t xml:space="preserve">   2、福利费</t>
  </si>
  <si>
    <t>D3</t>
  </si>
  <si>
    <t xml:space="preserve">   3、社会保险费</t>
  </si>
  <si>
    <t>D4=D5+…+D9</t>
  </si>
  <si>
    <t xml:space="preserve">    (1)基本医疗保险</t>
  </si>
  <si>
    <t>D5</t>
  </si>
  <si>
    <t xml:space="preserve">    (2)养老保险</t>
  </si>
  <si>
    <t>D6</t>
  </si>
  <si>
    <t xml:space="preserve">    (3)失业保险</t>
  </si>
  <si>
    <t>D7</t>
  </si>
  <si>
    <t xml:space="preserve">    (4)工伤保险</t>
  </si>
  <si>
    <t>D8</t>
  </si>
  <si>
    <t xml:space="preserve">    (5)生育保险</t>
  </si>
  <si>
    <t>D9</t>
  </si>
  <si>
    <t xml:space="preserve">   4、住房公积金</t>
  </si>
  <si>
    <t>D10</t>
  </si>
  <si>
    <t xml:space="preserve">   5、工费经费</t>
  </si>
  <si>
    <t>D11</t>
  </si>
  <si>
    <t xml:space="preserve">   6、职工教育经费</t>
  </si>
  <si>
    <t>D12</t>
  </si>
  <si>
    <t xml:space="preserve">   7、其它</t>
  </si>
  <si>
    <t>D13</t>
  </si>
  <si>
    <t>二、输配环节职工薪酬(元)</t>
  </si>
  <si>
    <t>D14=D15+D16+D17+D23+…+D26</t>
  </si>
  <si>
    <t xml:space="preserve">   1、输配环节职工工资、奖金、津补贴</t>
  </si>
  <si>
    <t>D15</t>
  </si>
  <si>
    <t>D16</t>
  </si>
  <si>
    <t>D17=D18+…+D22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</si>
  <si>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</si>
  <si>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</si>
  <si>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</si>
  <si>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</si>
  <si>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</si>
  <si>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</si>
  <si>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</si>
  <si>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</si>
  <si>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</si>
  <si>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表四之2:</t>
  </si>
  <si>
    <t>三、管理环节职工薪酬(元)</t>
  </si>
  <si>
    <t>D27=D28+D29+D30+D36+…+D39</t>
  </si>
  <si>
    <t xml:space="preserve">   1、管理人员工资、奖金、津补贴</t>
  </si>
  <si>
    <t>D28</t>
  </si>
  <si>
    <t>D29</t>
  </si>
  <si>
    <t>D30=D31+…+D35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</si>
  <si>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</si>
  <si>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</si>
  <si>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</si>
  <si>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</si>
  <si>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</si>
  <si>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</si>
  <si>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</si>
  <si>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</si>
  <si>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</si>
  <si>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四、销售环节职工薪酬(元)</t>
  </si>
  <si>
    <t>D40=D41+D42+D43+D49+…+D52</t>
  </si>
  <si>
    <t xml:space="preserve">   1、销售人员工资、奖金、津补贴</t>
  </si>
  <si>
    <t>D41</t>
  </si>
  <si>
    <t>D42</t>
  </si>
  <si>
    <t>D43=D44+…+D48</t>
  </si>
  <si>
    <t>D44</t>
  </si>
  <si>
    <t>D45</t>
  </si>
  <si>
    <t>D46</t>
  </si>
  <si>
    <t>D47</t>
  </si>
  <si>
    <t>D48</t>
  </si>
  <si>
    <t>D49</t>
  </si>
  <si>
    <t>D50</t>
  </si>
  <si>
    <t>D51</t>
  </si>
  <si>
    <t xml:space="preserve">  7、其它</t>
  </si>
  <si>
    <t>D52</t>
  </si>
  <si>
    <t>社保</t>
  </si>
  <si>
    <t>水库电量</t>
  </si>
  <si>
    <t>月份</t>
  </si>
  <si>
    <t>单位</t>
  </si>
  <si>
    <t>个人</t>
  </si>
  <si>
    <t>电量</t>
  </si>
  <si>
    <t>电费</t>
  </si>
  <si>
    <t>工业园</t>
  </si>
</sst>
</file>

<file path=xl/styles.xml><?xml version="1.0" encoding="utf-8"?>
<styleSheet xmlns="http://schemas.openxmlformats.org/spreadsheetml/2006/main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  <numFmt numFmtId="177" formatCode="0.00_ "/>
    <numFmt numFmtId="178" formatCode="yyyy&quot;年&quot;m&quot;月&quot;d&quot;日&quot;;@"/>
    <numFmt numFmtId="179" formatCode="#,##0.00_ "/>
    <numFmt numFmtId="180" formatCode="0.00_);[Red]\(0.00\)"/>
    <numFmt numFmtId="181" formatCode="yyyy&quot;年&quot;m&quot;月&quot;;@"/>
    <numFmt numFmtId="182" formatCode="_ * #,##0_ ;_ * \-#,##0_ ;_ * &quot;-&quot;??_ ;_ @_ "/>
    <numFmt numFmtId="183" formatCode="_ * #,##0.000_ ;_ * \-#,##0.000_ ;_ * &quot;-&quot;??_ ;_ @_ "/>
    <numFmt numFmtId="184" formatCode="#,##0.00;[Red]#,##0.00"/>
    <numFmt numFmtId="185" formatCode="_ * #,##0.00000_ ;_ * \-#,##0.00000_ ;_ * &quot;-&quot;??_ ;_ @_ "/>
  </numFmts>
  <fonts count="59">
    <font>
      <sz val="12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b/>
      <sz val="10"/>
      <name val="仿宋_GB2312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仿宋_GB2312"/>
      <charset val="134"/>
    </font>
    <font>
      <sz val="16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6"/>
      <name val="仿宋_GB2312"/>
      <charset val="134"/>
    </font>
    <font>
      <b/>
      <sz val="10"/>
      <name val="宋体"/>
      <charset val="134"/>
    </font>
    <font>
      <sz val="11"/>
      <color indexed="8"/>
      <name val="宋体"/>
      <charset val="134"/>
    </font>
    <font>
      <b/>
      <sz val="10"/>
      <color rgb="FF000000"/>
      <name val="宋体"/>
      <charset val="134"/>
    </font>
    <font>
      <sz val="18"/>
      <color indexed="8"/>
      <name val="宋体"/>
      <charset val="134"/>
    </font>
    <font>
      <sz val="10"/>
      <name val="Times New Roman"/>
      <charset val="134"/>
    </font>
    <font>
      <sz val="10"/>
      <name val="MS Sans Serif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0"/>
      <color indexed="63"/>
      <name val="微软雅黑"/>
      <charset val="134"/>
    </font>
    <font>
      <sz val="16"/>
      <name val="仿宋"/>
      <charset val="134"/>
    </font>
    <font>
      <sz val="9"/>
      <name val="仿宋_GB2312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仿宋_GB2312"/>
      <charset val="134"/>
    </font>
    <font>
      <sz val="12"/>
      <color indexed="10"/>
      <name val="宋体"/>
      <charset val="134"/>
    </font>
    <font>
      <sz val="10"/>
      <color indexed="9"/>
      <name val="仿宋_GB2312"/>
      <charset val="134"/>
    </font>
    <font>
      <b/>
      <sz val="6"/>
      <name val="宋体"/>
      <charset val="134"/>
    </font>
    <font>
      <b/>
      <sz val="9"/>
      <name val="宋体"/>
      <charset val="134"/>
    </font>
    <font>
      <sz val="10"/>
      <color indexed="10"/>
      <name val="宋体"/>
      <charset val="134"/>
    </font>
    <font>
      <sz val="20"/>
      <name val="方正小标宋简体"/>
      <charset val="134"/>
    </font>
    <font>
      <u/>
      <sz val="12"/>
      <name val="宋体"/>
      <charset val="134"/>
    </font>
    <font>
      <sz val="16"/>
      <name val="宋体"/>
      <charset val="134"/>
    </font>
    <font>
      <sz val="12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10"/>
      <name val="宋体"/>
      <charset val="134"/>
    </font>
    <font>
      <vertAlign val="superscript"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36" fillId="0" borderId="0" applyFont="0" applyFill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8" fillId="5" borderId="32" applyNumberFormat="0" applyAlignment="0" applyProtection="0">
      <alignment vertical="center"/>
    </xf>
    <xf numFmtId="44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0" fillId="8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6" fillId="9" borderId="33" applyNumberFormat="0" applyFon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34" applyNumberFormat="0" applyFill="0" applyAlignment="0" applyProtection="0">
      <alignment vertical="center"/>
    </xf>
    <xf numFmtId="0" fontId="48" fillId="0" borderId="34" applyNumberFormat="0" applyFill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3" fillId="0" borderId="35" applyNumberFormat="0" applyFill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9" fillId="13" borderId="36" applyNumberFormat="0" applyAlignment="0" applyProtection="0">
      <alignment vertical="center"/>
    </xf>
    <xf numFmtId="0" fontId="50" fillId="13" borderId="32" applyNumberFormat="0" applyAlignment="0" applyProtection="0">
      <alignment vertical="center"/>
    </xf>
    <xf numFmtId="0" fontId="51" fillId="14" borderId="37" applyNumberFormat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52" fillId="0" borderId="38" applyNumberFormat="0" applyFill="0" applyAlignment="0" applyProtection="0">
      <alignment vertical="center"/>
    </xf>
    <xf numFmtId="0" fontId="53" fillId="0" borderId="39" applyNumberFormat="0" applyFill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5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0" fillId="0" borderId="0"/>
  </cellStyleXfs>
  <cellXfs count="41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ont="1" applyFill="1" applyAlignment="1">
      <alignment vertical="center"/>
    </xf>
    <xf numFmtId="0" fontId="0" fillId="3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justify" vertical="center"/>
    </xf>
    <xf numFmtId="177" fontId="6" fillId="3" borderId="5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vertical="center"/>
    </xf>
    <xf numFmtId="177" fontId="0" fillId="3" borderId="0" xfId="0" applyNumberFormat="1" applyFont="1" applyFill="1" applyBorder="1" applyAlignment="1">
      <alignment vertical="center"/>
    </xf>
    <xf numFmtId="0" fontId="5" fillId="3" borderId="4" xfId="49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justify" vertical="center"/>
    </xf>
    <xf numFmtId="0" fontId="0" fillId="3" borderId="8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177" fontId="6" fillId="3" borderId="8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/>
    </xf>
    <xf numFmtId="43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43" fontId="8" fillId="0" borderId="0" xfId="0" applyNumberFormat="1" applyFont="1" applyFill="1" applyBorder="1" applyAlignment="1">
      <alignment horizontal="center" vertical="center"/>
    </xf>
    <xf numFmtId="43" fontId="8" fillId="0" borderId="0" xfId="0" applyNumberFormat="1" applyFont="1" applyFill="1" applyAlignment="1">
      <alignment horizontal="right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43" fontId="8" fillId="0" borderId="5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 wrapText="1"/>
    </xf>
    <xf numFmtId="43" fontId="8" fillId="0" borderId="5" xfId="0" applyNumberFormat="1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justify" vertical="center"/>
    </xf>
    <xf numFmtId="178" fontId="4" fillId="0" borderId="5" xfId="0" applyNumberFormat="1" applyFont="1" applyBorder="1" applyAlignment="1">
      <alignment horizontal="justify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57" fontId="4" fillId="0" borderId="13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justify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10" fontId="4" fillId="0" borderId="5" xfId="0" applyNumberFormat="1" applyFont="1" applyBorder="1" applyAlignment="1">
      <alignment horizontal="right" vertical="center" wrapText="1"/>
    </xf>
    <xf numFmtId="179" fontId="4" fillId="0" borderId="5" xfId="0" applyNumberFormat="1" applyFont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right" vertical="center" wrapText="1"/>
    </xf>
    <xf numFmtId="10" fontId="4" fillId="0" borderId="14" xfId="0" applyNumberFormat="1" applyFont="1" applyBorder="1" applyAlignment="1">
      <alignment horizontal="right" vertical="center" wrapText="1"/>
    </xf>
    <xf numFmtId="179" fontId="4" fillId="0" borderId="14" xfId="0" applyNumberFormat="1" applyFont="1" applyBorder="1" applyAlignment="1">
      <alignment horizontal="right" vertical="center" wrapText="1"/>
    </xf>
    <xf numFmtId="179" fontId="4" fillId="0" borderId="0" xfId="0" applyNumberFormat="1" applyFont="1" applyBorder="1"/>
    <xf numFmtId="0" fontId="4" fillId="0" borderId="0" xfId="0" applyFont="1" applyBorder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43" fontId="9" fillId="0" borderId="0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 wrapText="1"/>
    </xf>
    <xf numFmtId="43" fontId="8" fillId="0" borderId="5" xfId="0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179" fontId="4" fillId="0" borderId="5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justify" vertical="center"/>
    </xf>
    <xf numFmtId="178" fontId="4" fillId="0" borderId="5" xfId="0" applyNumberFormat="1" applyFont="1" applyFill="1" applyBorder="1" applyAlignment="1">
      <alignment horizontal="justify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justify" vertical="center"/>
    </xf>
    <xf numFmtId="178" fontId="4" fillId="0" borderId="13" xfId="0" applyNumberFormat="1" applyFont="1" applyFill="1" applyBorder="1" applyAlignment="1">
      <alignment horizontal="justify" vertical="center"/>
    </xf>
    <xf numFmtId="179" fontId="4" fillId="0" borderId="13" xfId="0" applyNumberFormat="1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right" vertical="center" wrapText="1"/>
    </xf>
    <xf numFmtId="10" fontId="4" fillId="0" borderId="13" xfId="0" applyNumberFormat="1" applyFont="1" applyFill="1" applyBorder="1" applyAlignment="1">
      <alignment horizontal="right" vertical="center" wrapText="1"/>
    </xf>
    <xf numFmtId="177" fontId="4" fillId="0" borderId="13" xfId="0" applyNumberFormat="1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right" vertical="center"/>
    </xf>
    <xf numFmtId="57" fontId="4" fillId="0" borderId="1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57" fontId="4" fillId="0" borderId="13" xfId="0" applyNumberFormat="1" applyFont="1" applyFill="1" applyBorder="1" applyAlignment="1">
      <alignment vertical="center"/>
    </xf>
    <xf numFmtId="180" fontId="4" fillId="0" borderId="13" xfId="0" applyNumberFormat="1" applyFont="1" applyFill="1" applyBorder="1" applyAlignment="1">
      <alignment horizontal="right" vertical="center"/>
    </xf>
    <xf numFmtId="57" fontId="4" fillId="0" borderId="13" xfId="0" applyNumberFormat="1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left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justify"/>
    </xf>
    <xf numFmtId="178" fontId="4" fillId="0" borderId="13" xfId="0" applyNumberFormat="1" applyFont="1" applyFill="1" applyBorder="1" applyAlignment="1">
      <alignment horizontal="justify"/>
    </xf>
    <xf numFmtId="179" fontId="4" fillId="0" borderId="13" xfId="0" applyNumberFormat="1" applyFont="1" applyFill="1" applyBorder="1" applyAlignment="1">
      <alignment horizontal="right"/>
    </xf>
    <xf numFmtId="43" fontId="8" fillId="0" borderId="5" xfId="0" applyNumberFormat="1" applyFont="1" applyFill="1" applyBorder="1" applyAlignment="1">
      <alignment horizontal="center" vertical="center" wrapText="1"/>
    </xf>
    <xf numFmtId="176" fontId="12" fillId="0" borderId="11" xfId="0" applyNumberFormat="1" applyFont="1" applyFill="1" applyBorder="1" applyAlignment="1">
      <alignment horizontal="center" vertical="center" wrapText="1"/>
    </xf>
    <xf numFmtId="176" fontId="12" fillId="0" borderId="1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16" xfId="0" applyFont="1" applyFill="1" applyBorder="1" applyAlignment="1">
      <alignment horizontal="justify" vertical="center"/>
    </xf>
    <xf numFmtId="179" fontId="4" fillId="0" borderId="13" xfId="0" applyNumberFormat="1" applyFont="1" applyFill="1" applyBorder="1" applyAlignment="1">
      <alignment horizontal="right" vertical="center" wrapText="1"/>
    </xf>
    <xf numFmtId="179" fontId="4" fillId="0" borderId="17" xfId="0" applyNumberFormat="1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justify" vertical="center"/>
    </xf>
    <xf numFmtId="179" fontId="4" fillId="0" borderId="13" xfId="0" applyNumberFormat="1" applyFont="1" applyFill="1" applyBorder="1" applyAlignment="1">
      <alignment horizontal="justify" vertical="center"/>
    </xf>
    <xf numFmtId="179" fontId="4" fillId="0" borderId="17" xfId="0" applyNumberFormat="1" applyFont="1" applyFill="1" applyBorder="1" applyAlignment="1">
      <alignment horizontal="justify" vertical="center"/>
    </xf>
    <xf numFmtId="0" fontId="4" fillId="0" borderId="16" xfId="0" applyFont="1" applyFill="1" applyBorder="1" applyAlignment="1">
      <alignment horizontal="justify"/>
    </xf>
    <xf numFmtId="0" fontId="4" fillId="0" borderId="13" xfId="0" applyFont="1" applyFill="1" applyBorder="1" applyAlignment="1">
      <alignment horizontal="right"/>
    </xf>
    <xf numFmtId="181" fontId="4" fillId="0" borderId="13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181" fontId="4" fillId="0" borderId="13" xfId="0" applyNumberFormat="1" applyFont="1" applyFill="1" applyBorder="1" applyAlignment="1">
      <alignment horizontal="center" vertical="center" wrapText="1"/>
    </xf>
    <xf numFmtId="177" fontId="4" fillId="0" borderId="13" xfId="0" applyNumberFormat="1" applyFont="1" applyFill="1" applyBorder="1" applyAlignment="1">
      <alignment horizontal="right" vertical="center" wrapText="1"/>
    </xf>
    <xf numFmtId="10" fontId="4" fillId="0" borderId="13" xfId="0" applyNumberFormat="1" applyFont="1" applyFill="1" applyBorder="1" applyAlignment="1">
      <alignment horizontal="right" vertical="center" wrapText="1"/>
    </xf>
    <xf numFmtId="177" fontId="4" fillId="0" borderId="13" xfId="0" applyNumberFormat="1" applyFont="1" applyFill="1" applyBorder="1" applyAlignment="1">
      <alignment horizontal="right" vertical="center"/>
    </xf>
    <xf numFmtId="0" fontId="11" fillId="0" borderId="13" xfId="0" applyFont="1" applyFill="1" applyBorder="1" applyAlignment="1">
      <alignment horizontal="left"/>
    </xf>
    <xf numFmtId="180" fontId="4" fillId="0" borderId="13" xfId="0" applyNumberFormat="1" applyFont="1" applyFill="1" applyBorder="1" applyAlignment="1">
      <alignment horizontal="justify"/>
    </xf>
    <xf numFmtId="180" fontId="4" fillId="0" borderId="17" xfId="0" applyNumberFormat="1" applyFont="1" applyFill="1" applyBorder="1" applyAlignment="1">
      <alignment horizontal="justify"/>
    </xf>
    <xf numFmtId="179" fontId="4" fillId="0" borderId="13" xfId="0" applyNumberFormat="1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179" fontId="4" fillId="0" borderId="13" xfId="0" applyNumberFormat="1" applyFont="1" applyFill="1" applyBorder="1" applyAlignment="1"/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/>
    </xf>
    <xf numFmtId="179" fontId="4" fillId="0" borderId="19" xfId="0" applyNumberFormat="1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/>
    </xf>
    <xf numFmtId="179" fontId="4" fillId="0" borderId="20" xfId="0" applyNumberFormat="1" applyFont="1" applyFill="1" applyBorder="1" applyAlignment="1">
      <alignment horizontal="right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179" fontId="4" fillId="0" borderId="13" xfId="0" applyNumberFormat="1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177" fontId="4" fillId="0" borderId="22" xfId="0" applyNumberFormat="1" applyFont="1" applyBorder="1" applyAlignment="1">
      <alignment horizontal="right"/>
    </xf>
    <xf numFmtId="0" fontId="4" fillId="0" borderId="22" xfId="0" applyFont="1" applyBorder="1" applyAlignment="1">
      <alignment horizontal="right"/>
    </xf>
    <xf numFmtId="179" fontId="4" fillId="0" borderId="0" xfId="0" applyNumberFormat="1" applyFont="1" applyFill="1" applyBorder="1" applyAlignment="1">
      <alignment horizontal="right" vertical="center" wrapText="1"/>
    </xf>
    <xf numFmtId="0" fontId="4" fillId="0" borderId="23" xfId="0" applyFont="1" applyFill="1" applyBorder="1" applyAlignment="1">
      <alignment horizontal="center"/>
    </xf>
    <xf numFmtId="179" fontId="4" fillId="0" borderId="24" xfId="0" applyNumberFormat="1" applyFont="1" applyFill="1" applyBorder="1" applyAlignment="1">
      <alignment horizontal="right" vertical="center" wrapText="1"/>
    </xf>
    <xf numFmtId="0" fontId="4" fillId="0" borderId="25" xfId="0" applyFont="1" applyFill="1" applyBorder="1" applyAlignment="1">
      <alignment horizontal="center"/>
    </xf>
    <xf numFmtId="179" fontId="4" fillId="0" borderId="17" xfId="0" applyNumberFormat="1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/>
    </xf>
    <xf numFmtId="179" fontId="4" fillId="0" borderId="22" xfId="0" applyNumberFormat="1" applyFont="1" applyBorder="1" applyAlignment="1">
      <alignment horizontal="right" vertical="center" wrapText="1"/>
    </xf>
    <xf numFmtId="0" fontId="4" fillId="0" borderId="26" xfId="0" applyFont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43" fontId="12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43" fontId="14" fillId="0" borderId="0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center" vertical="center" wrapText="1"/>
    </xf>
    <xf numFmtId="43" fontId="12" fillId="0" borderId="5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179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 wrapText="1"/>
    </xf>
    <xf numFmtId="180" fontId="15" fillId="0" borderId="5" xfId="0" applyNumberFormat="1" applyFont="1" applyBorder="1" applyAlignment="1">
      <alignment horizontal="center" vertical="center" wrapText="1"/>
    </xf>
    <xf numFmtId="10" fontId="16" fillId="0" borderId="5" xfId="0" applyNumberFormat="1" applyFont="1" applyBorder="1" applyAlignment="1">
      <alignment vertical="center" wrapText="1"/>
    </xf>
    <xf numFmtId="57" fontId="15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/>
    </xf>
    <xf numFmtId="178" fontId="4" fillId="0" borderId="5" xfId="0" applyNumberFormat="1" applyFont="1" applyBorder="1" applyAlignment="1">
      <alignment horizontal="justify"/>
    </xf>
    <xf numFmtId="179" fontId="4" fillId="0" borderId="5" xfId="0" applyNumberFormat="1" applyFont="1" applyBorder="1" applyAlignment="1">
      <alignment horizontal="right"/>
    </xf>
    <xf numFmtId="177" fontId="15" fillId="0" borderId="5" xfId="0" applyNumberFormat="1" applyFont="1" applyBorder="1" applyAlignment="1">
      <alignment horizontal="center" vertical="center" wrapText="1"/>
    </xf>
    <xf numFmtId="10" fontId="4" fillId="0" borderId="5" xfId="0" applyNumberFormat="1" applyFont="1" applyBorder="1" applyAlignment="1">
      <alignment horizontal="center" vertical="center" wrapText="1"/>
    </xf>
    <xf numFmtId="43" fontId="12" fillId="0" borderId="0" xfId="0" applyNumberFormat="1" applyFont="1" applyFill="1" applyAlignment="1">
      <alignment horizontal="center" vertical="center"/>
    </xf>
    <xf numFmtId="43" fontId="12" fillId="0" borderId="5" xfId="0" applyNumberFormat="1" applyFont="1" applyFill="1" applyBorder="1" applyAlignment="1">
      <alignment horizontal="center" vertical="center" wrapText="1"/>
    </xf>
    <xf numFmtId="176" fontId="12" fillId="0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179" fontId="4" fillId="0" borderId="5" xfId="0" applyNumberFormat="1" applyFont="1" applyBorder="1" applyAlignment="1">
      <alignment horizontal="justify" vertical="center"/>
    </xf>
    <xf numFmtId="180" fontId="4" fillId="0" borderId="5" xfId="0" applyNumberFormat="1" applyFont="1" applyBorder="1" applyAlignment="1">
      <alignment horizontal="center" vertical="center" wrapText="1"/>
    </xf>
    <xf numFmtId="57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80" fontId="4" fillId="0" borderId="5" xfId="0" applyNumberFormat="1" applyFont="1" applyBorder="1" applyAlignment="1">
      <alignment horizontal="justify"/>
    </xf>
    <xf numFmtId="0" fontId="4" fillId="0" borderId="5" xfId="0" applyFont="1" applyBorder="1"/>
    <xf numFmtId="181" fontId="15" fillId="0" borderId="5" xfId="0" applyNumberFormat="1" applyFont="1" applyBorder="1" applyAlignment="1">
      <alignment horizontal="center" vertical="center" wrapText="1"/>
    </xf>
    <xf numFmtId="57" fontId="4" fillId="0" borderId="5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left"/>
    </xf>
    <xf numFmtId="180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180" fontId="4" fillId="0" borderId="5" xfId="0" applyNumberFormat="1" applyFont="1" applyBorder="1" applyAlignment="1">
      <alignment horizontal="right" vertical="center" wrapText="1"/>
    </xf>
    <xf numFmtId="176" fontId="12" fillId="0" borderId="0" xfId="0" applyNumberFormat="1" applyFont="1" applyFill="1" applyBorder="1" applyAlignment="1">
      <alignment horizontal="center" vertical="center"/>
    </xf>
    <xf numFmtId="176" fontId="12" fillId="0" borderId="5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176" fontId="15" fillId="0" borderId="5" xfId="0" applyNumberFormat="1" applyFont="1" applyFill="1" applyBorder="1" applyAlignment="1">
      <alignment horizontal="center" vertical="center" wrapText="1"/>
    </xf>
    <xf numFmtId="10" fontId="16" fillId="0" borderId="5" xfId="0" applyNumberFormat="1" applyFont="1" applyFill="1" applyBorder="1" applyAlignment="1">
      <alignment vertical="center" wrapText="1"/>
    </xf>
    <xf numFmtId="176" fontId="4" fillId="0" borderId="5" xfId="0" applyNumberFormat="1" applyFont="1" applyFill="1" applyBorder="1" applyAlignment="1">
      <alignment horizontal="justify" vertical="center"/>
    </xf>
    <xf numFmtId="0" fontId="4" fillId="0" borderId="5" xfId="0" applyFont="1" applyFill="1" applyBorder="1" applyAlignment="1">
      <alignment horizontal="right" vertical="center"/>
    </xf>
    <xf numFmtId="57" fontId="15" fillId="0" borderId="5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justify"/>
    </xf>
    <xf numFmtId="178" fontId="4" fillId="0" borderId="5" xfId="0" applyNumberFormat="1" applyFont="1" applyFill="1" applyBorder="1" applyAlignment="1">
      <alignment horizontal="justify"/>
    </xf>
    <xf numFmtId="176" fontId="4" fillId="0" borderId="5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176" fontId="12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176" fontId="4" fillId="0" borderId="5" xfId="0" applyNumberFormat="1" applyFont="1" applyFill="1" applyBorder="1" applyAlignment="1">
      <alignment horizontal="right" vertical="center" wrapText="1"/>
    </xf>
    <xf numFmtId="176" fontId="4" fillId="0" borderId="5" xfId="0" applyNumberFormat="1" applyFont="1" applyFill="1" applyBorder="1" applyAlignment="1">
      <alignment horizontal="justify"/>
    </xf>
    <xf numFmtId="10" fontId="4" fillId="0" borderId="5" xfId="0" applyNumberFormat="1" applyFont="1" applyFill="1" applyBorder="1" applyAlignment="1">
      <alignment horizontal="center" vertical="center" wrapText="1"/>
    </xf>
    <xf numFmtId="181" fontId="15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/>
    </xf>
    <xf numFmtId="10" fontId="16" fillId="0" borderId="5" xfId="0" applyNumberFormat="1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176" fontId="4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left" vertical="center"/>
    </xf>
    <xf numFmtId="176" fontId="12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0" fillId="0" borderId="0" xfId="0" applyFill="1" applyAlignment="1">
      <alignment vertical="center" wrapText="1"/>
    </xf>
    <xf numFmtId="43" fontId="0" fillId="0" borderId="0" xfId="0" applyNumberFormat="1" applyFill="1" applyAlignment="1">
      <alignment vertical="center"/>
    </xf>
    <xf numFmtId="43" fontId="0" fillId="0" borderId="0" xfId="0" applyNumberFormat="1" applyFill="1"/>
    <xf numFmtId="0" fontId="0" fillId="0" borderId="0" xfId="0" applyFill="1" applyAlignment="1">
      <alignment wrapText="1"/>
    </xf>
    <xf numFmtId="0" fontId="0" fillId="0" borderId="0" xfId="0" applyFill="1"/>
    <xf numFmtId="0" fontId="10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43" fontId="18" fillId="0" borderId="5" xfId="0" applyNumberFormat="1" applyFont="1" applyFill="1" applyBorder="1" applyAlignment="1">
      <alignment horizontal="center" vertical="center" wrapText="1"/>
    </xf>
    <xf numFmtId="43" fontId="0" fillId="0" borderId="5" xfId="0" applyNumberFormat="1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43" fontId="0" fillId="0" borderId="5" xfId="0" applyNumberFormat="1" applyFill="1" applyBorder="1" applyAlignment="1">
      <alignment vertical="center"/>
    </xf>
    <xf numFmtId="43" fontId="0" fillId="0" borderId="5" xfId="0" applyNumberFormat="1" applyFill="1" applyBorder="1"/>
    <xf numFmtId="0" fontId="0" fillId="0" borderId="5" xfId="0" applyFill="1" applyBorder="1" applyAlignment="1">
      <alignment wrapText="1"/>
    </xf>
    <xf numFmtId="0" fontId="0" fillId="0" borderId="5" xfId="0" applyFill="1" applyBorder="1" applyAlignment="1">
      <alignment horizontal="left" vertical="center" wrapText="1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left" vertical="center" wrapText="1"/>
    </xf>
    <xf numFmtId="43" fontId="0" fillId="0" borderId="5" xfId="0" applyNumberFormat="1" applyFill="1" applyBorder="1" applyAlignment="1">
      <alignment vertical="center"/>
    </xf>
    <xf numFmtId="0" fontId="0" fillId="0" borderId="5" xfId="0" applyFill="1" applyBorder="1" applyAlignment="1">
      <alignment wrapText="1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left" vertical="center" wrapText="1"/>
    </xf>
    <xf numFmtId="43" fontId="0" fillId="0" borderId="5" xfId="0" applyNumberFormat="1" applyFill="1" applyBorder="1" applyAlignment="1">
      <alignment vertical="center"/>
    </xf>
    <xf numFmtId="10" fontId="0" fillId="0" borderId="5" xfId="0" applyNumberFormat="1" applyFill="1" applyBorder="1" applyAlignment="1">
      <alignment vertical="center"/>
    </xf>
    <xf numFmtId="0" fontId="1" fillId="0" borderId="5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horizontal="left" wrapText="1"/>
    </xf>
    <xf numFmtId="0" fontId="19" fillId="0" borderId="5" xfId="0" applyFont="1" applyFill="1" applyBorder="1" applyAlignment="1">
      <alignment vertical="center" wrapText="1"/>
    </xf>
    <xf numFmtId="0" fontId="21" fillId="0" borderId="5" xfId="0" applyFont="1" applyFill="1" applyBorder="1" applyAlignment="1">
      <alignment horizontal="left" wrapText="1"/>
    </xf>
    <xf numFmtId="0" fontId="0" fillId="0" borderId="11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43" fontId="18" fillId="0" borderId="5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10" fontId="0" fillId="0" borderId="5" xfId="0" applyNumberForma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 wrapText="1"/>
    </xf>
    <xf numFmtId="43" fontId="0" fillId="0" borderId="5" xfId="0" applyNumberFormat="1" applyFill="1" applyBorder="1" applyAlignment="1">
      <alignment vertical="center" wrapText="1"/>
    </xf>
    <xf numFmtId="43" fontId="0" fillId="0" borderId="5" xfId="0" applyNumberFormat="1" applyFill="1" applyBorder="1" applyAlignment="1">
      <alignment horizontal="right" vertical="center"/>
    </xf>
    <xf numFmtId="0" fontId="0" fillId="0" borderId="5" xfId="0" applyFont="1" applyFill="1" applyBorder="1" applyAlignment="1">
      <alignment vertical="center" wrapText="1"/>
    </xf>
    <xf numFmtId="49" fontId="0" fillId="0" borderId="5" xfId="0" applyNumberFormat="1" applyFill="1" applyBorder="1" applyAlignment="1">
      <alignment horizontal="right" vertical="center"/>
    </xf>
    <xf numFmtId="0" fontId="20" fillId="0" borderId="5" xfId="0" applyFont="1" applyFill="1" applyBorder="1" applyAlignment="1">
      <alignment horizontal="center" vertical="center" wrapText="1"/>
    </xf>
    <xf numFmtId="43" fontId="0" fillId="0" borderId="5" xfId="0" applyNumberFormat="1" applyFill="1" applyBorder="1"/>
    <xf numFmtId="0" fontId="0" fillId="0" borderId="11" xfId="0" applyFont="1" applyFill="1" applyBorder="1" applyAlignment="1">
      <alignment horizontal="center" vertical="center" wrapText="1"/>
    </xf>
    <xf numFmtId="0" fontId="0" fillId="0" borderId="28" xfId="0" applyFill="1" applyBorder="1" applyAlignment="1">
      <alignment horizontal="left" vertical="center" wrapText="1"/>
    </xf>
    <xf numFmtId="0" fontId="0" fillId="0" borderId="5" xfId="0" applyFont="1" applyFill="1" applyBorder="1"/>
    <xf numFmtId="0" fontId="0" fillId="0" borderId="29" xfId="0" applyFont="1" applyFill="1" applyBorder="1" applyAlignment="1">
      <alignment horizontal="left" vertical="center"/>
    </xf>
    <xf numFmtId="0" fontId="0" fillId="0" borderId="29" xfId="0" applyFill="1" applyBorder="1" applyAlignment="1">
      <alignment horizontal="left" vertical="center"/>
    </xf>
    <xf numFmtId="0" fontId="0" fillId="0" borderId="29" xfId="0" applyFill="1" applyBorder="1" applyAlignment="1">
      <alignment horizontal="left" vertical="center" wrapText="1"/>
    </xf>
    <xf numFmtId="43" fontId="0" fillId="0" borderId="0" xfId="0" applyNumberFormat="1" applyFill="1"/>
    <xf numFmtId="0" fontId="0" fillId="0" borderId="0" xfId="0" applyFill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/>
    <xf numFmtId="0" fontId="0" fillId="0" borderId="5" xfId="0" applyFill="1" applyBorder="1"/>
    <xf numFmtId="43" fontId="0" fillId="0" borderId="5" xfId="0" applyNumberFormat="1" applyFill="1" applyBorder="1" applyAlignment="1">
      <alignment horizontal="center" vertical="center" wrapText="1"/>
    </xf>
    <xf numFmtId="43" fontId="0" fillId="0" borderId="5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20" fillId="0" borderId="5" xfId="0" applyFont="1" applyFill="1" applyBorder="1" applyAlignment="1">
      <alignment horizontal="center"/>
    </xf>
    <xf numFmtId="0" fontId="0" fillId="0" borderId="5" xfId="0" applyFill="1" applyBorder="1" applyAlignment="1">
      <alignment horizontal="left"/>
    </xf>
    <xf numFmtId="0" fontId="0" fillId="0" borderId="5" xfId="0" applyFont="1" applyFill="1" applyBorder="1"/>
    <xf numFmtId="0" fontId="0" fillId="0" borderId="5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justify" vertical="center"/>
    </xf>
    <xf numFmtId="0" fontId="22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22" fillId="0" borderId="5" xfId="0" applyFont="1" applyFill="1" applyBorder="1" applyAlignment="1">
      <alignment horizontal="center" vertical="center" wrapText="1"/>
    </xf>
    <xf numFmtId="43" fontId="6" fillId="0" borderId="5" xfId="8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justify" vertical="center"/>
    </xf>
    <xf numFmtId="176" fontId="4" fillId="0" borderId="5" xfId="0" applyNumberFormat="1" applyFont="1" applyFill="1" applyBorder="1" applyAlignment="1">
      <alignment horizontal="center" vertical="center"/>
    </xf>
    <xf numFmtId="176" fontId="4" fillId="0" borderId="30" xfId="0" applyNumberFormat="1" applyFont="1" applyFill="1" applyBorder="1" applyAlignment="1">
      <alignment horizontal="center" vertical="center"/>
    </xf>
    <xf numFmtId="176" fontId="23" fillId="0" borderId="12" xfId="0" applyNumberFormat="1" applyFont="1" applyFill="1" applyBorder="1" applyAlignment="1">
      <alignment horizontal="center" vertical="center"/>
    </xf>
    <xf numFmtId="176" fontId="23" fillId="0" borderId="13" xfId="0" applyNumberFormat="1" applyFont="1" applyFill="1" applyBorder="1" applyAlignment="1">
      <alignment horizontal="center" vertical="center"/>
    </xf>
    <xf numFmtId="43" fontId="6" fillId="0" borderId="5" xfId="8" applyNumberFormat="1" applyFont="1" applyFill="1" applyBorder="1" applyAlignment="1">
      <alignment horizontal="center" vertical="center"/>
    </xf>
    <xf numFmtId="180" fontId="5" fillId="0" borderId="5" xfId="0" applyNumberFormat="1" applyFont="1" applyFill="1" applyBorder="1" applyAlignment="1">
      <alignment vertical="center"/>
    </xf>
    <xf numFmtId="176" fontId="4" fillId="0" borderId="12" xfId="0" applyNumberFormat="1" applyFont="1" applyFill="1" applyBorder="1" applyAlignment="1">
      <alignment horizontal="center" vertical="center"/>
    </xf>
    <xf numFmtId="176" fontId="4" fillId="0" borderId="13" xfId="0" applyNumberFormat="1" applyFont="1" applyFill="1" applyBorder="1" applyAlignment="1">
      <alignment horizontal="center" vertical="center"/>
    </xf>
    <xf numFmtId="176" fontId="23" fillId="0" borderId="5" xfId="0" applyNumberFormat="1" applyFont="1" applyFill="1" applyBorder="1" applyAlignment="1">
      <alignment horizontal="center" vertical="center"/>
    </xf>
    <xf numFmtId="176" fontId="23" fillId="0" borderId="30" xfId="0" applyNumberFormat="1" applyFont="1" applyFill="1" applyBorder="1" applyAlignment="1">
      <alignment horizontal="center" vertical="center"/>
    </xf>
    <xf numFmtId="176" fontId="24" fillId="0" borderId="5" xfId="0" applyNumberFormat="1" applyFont="1" applyFill="1" applyBorder="1" applyAlignment="1">
      <alignment horizontal="center" vertical="center"/>
    </xf>
    <xf numFmtId="176" fontId="24" fillId="0" borderId="30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0" fontId="25" fillId="0" borderId="5" xfId="0" applyFont="1" applyFill="1" applyBorder="1" applyAlignment="1">
      <alignment horizontal="center" vertical="center"/>
    </xf>
    <xf numFmtId="182" fontId="6" fillId="0" borderId="5" xfId="8" applyNumberFormat="1" applyFont="1" applyFill="1" applyBorder="1" applyAlignment="1">
      <alignment horizontal="center" vertical="center"/>
    </xf>
    <xf numFmtId="0" fontId="26" fillId="0" borderId="0" xfId="0" applyFont="1" applyFill="1"/>
    <xf numFmtId="182" fontId="6" fillId="0" borderId="5" xfId="8" applyNumberFormat="1" applyFont="1" applyFill="1" applyBorder="1" applyAlignment="1">
      <alignment horizontal="center" vertical="center"/>
    </xf>
    <xf numFmtId="43" fontId="27" fillId="0" borderId="5" xfId="8" applyNumberFormat="1" applyFont="1" applyFill="1" applyBorder="1" applyAlignment="1">
      <alignment horizontal="center" vertical="center"/>
    </xf>
    <xf numFmtId="182" fontId="6" fillId="0" borderId="5" xfId="8" applyNumberFormat="1" applyFont="1" applyFill="1" applyBorder="1" applyAlignment="1">
      <alignment vertical="center"/>
    </xf>
    <xf numFmtId="10" fontId="6" fillId="0" borderId="5" xfId="8" applyNumberFormat="1" applyFont="1" applyFill="1" applyBorder="1" applyAlignment="1">
      <alignment vertical="center"/>
    </xf>
    <xf numFmtId="183" fontId="6" fillId="0" borderId="5" xfId="8" applyNumberFormat="1" applyFont="1" applyFill="1" applyBorder="1" applyAlignment="1">
      <alignment vertical="center"/>
    </xf>
    <xf numFmtId="182" fontId="6" fillId="0" borderId="5" xfId="8" applyNumberFormat="1" applyFont="1" applyFill="1" applyBorder="1" applyAlignment="1">
      <alignment horizontal="justify"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4" xfId="49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justify" vertical="center"/>
    </xf>
    <xf numFmtId="43" fontId="6" fillId="0" borderId="8" xfId="8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0" fontId="0" fillId="0" borderId="0" xfId="0" applyNumberFormat="1" applyFont="1" applyFill="1" applyBorder="1" applyAlignment="1">
      <alignment horizontal="center" vertical="center"/>
    </xf>
    <xf numFmtId="10" fontId="6" fillId="0" borderId="0" xfId="0" applyNumberFormat="1" applyFont="1" applyFill="1" applyBorder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10" fontId="28" fillId="0" borderId="3" xfId="0" applyNumberFormat="1" applyFont="1" applyFill="1" applyBorder="1" applyAlignment="1">
      <alignment horizontal="center" vertical="center" wrapText="1"/>
    </xf>
    <xf numFmtId="182" fontId="6" fillId="0" borderId="5" xfId="8" applyNumberFormat="1" applyFont="1" applyFill="1" applyBorder="1" applyAlignment="1">
      <alignment horizontal="center" vertical="center"/>
    </xf>
    <xf numFmtId="10" fontId="5" fillId="0" borderId="6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84" fontId="6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0" fontId="29" fillId="0" borderId="6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84" fontId="6" fillId="0" borderId="8" xfId="0" applyNumberFormat="1" applyFont="1" applyFill="1" applyBorder="1" applyAlignment="1">
      <alignment horizontal="center" vertical="center"/>
    </xf>
    <xf numFmtId="10" fontId="5" fillId="0" borderId="9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10" fontId="5" fillId="0" borderId="6" xfId="0" applyNumberFormat="1" applyFont="1" applyFill="1" applyBorder="1" applyAlignment="1">
      <alignment horizontal="center" vertical="center" wrapText="1"/>
    </xf>
    <xf numFmtId="183" fontId="6" fillId="0" borderId="5" xfId="8" applyNumberFormat="1" applyFont="1" applyFill="1" applyBorder="1" applyAlignment="1">
      <alignment horizontal="center" vertical="center"/>
    </xf>
    <xf numFmtId="10" fontId="6" fillId="0" borderId="6" xfId="8" applyNumberFormat="1" applyFont="1" applyFill="1" applyBorder="1" applyAlignment="1">
      <alignment horizontal="center" vertical="center"/>
    </xf>
    <xf numFmtId="43" fontId="0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justify" vertical="center"/>
    </xf>
    <xf numFmtId="0" fontId="22" fillId="0" borderId="0" xfId="0" applyFont="1" applyFill="1" applyBorder="1" applyAlignment="1">
      <alignment horizontal="justify" vertical="center"/>
    </xf>
    <xf numFmtId="0" fontId="11" fillId="0" borderId="7" xfId="0" applyFont="1" applyFill="1" applyBorder="1" applyAlignment="1">
      <alignment vertical="center"/>
    </xf>
    <xf numFmtId="177" fontId="6" fillId="0" borderId="8" xfId="8" applyNumberFormat="1" applyFont="1" applyFill="1" applyBorder="1" applyAlignment="1">
      <alignment horizontal="center" vertical="center"/>
    </xf>
    <xf numFmtId="43" fontId="4" fillId="0" borderId="0" xfId="0" applyNumberFormat="1" applyFont="1" applyFill="1" applyAlignment="1">
      <alignment horizontal="center" vertical="center"/>
    </xf>
    <xf numFmtId="182" fontId="4" fillId="0" borderId="0" xfId="0" applyNumberFormat="1" applyFont="1" applyFill="1" applyAlignment="1">
      <alignment horizontal="center" vertical="center"/>
    </xf>
    <xf numFmtId="185" fontId="4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43" fontId="4" fillId="0" borderId="0" xfId="0" applyNumberFormat="1" applyFont="1" applyFill="1" applyAlignment="1">
      <alignment vertical="center"/>
    </xf>
    <xf numFmtId="180" fontId="5" fillId="0" borderId="5" xfId="0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/>
    </xf>
    <xf numFmtId="43" fontId="4" fillId="0" borderId="5" xfId="8" applyNumberFormat="1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182" fontId="4" fillId="0" borderId="0" xfId="0" applyNumberFormat="1" applyFont="1" applyFill="1" applyBorder="1" applyAlignment="1">
      <alignment vertical="center"/>
    </xf>
    <xf numFmtId="43" fontId="27" fillId="0" borderId="5" xfId="8" applyNumberFormat="1" applyFont="1" applyFill="1" applyBorder="1" applyAlignment="1">
      <alignment horizontal="center" vertical="center"/>
    </xf>
    <xf numFmtId="182" fontId="6" fillId="0" borderId="5" xfId="8" applyNumberFormat="1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/>
    </xf>
    <xf numFmtId="0" fontId="15" fillId="0" borderId="0" xfId="0" applyFont="1" applyFill="1" applyBorder="1" applyAlignment="1">
      <alignment horizontal="justify"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horizontal="center"/>
    </xf>
    <xf numFmtId="0" fontId="10" fillId="0" borderId="0" xfId="0" applyFont="1" applyFill="1"/>
    <xf numFmtId="0" fontId="0" fillId="0" borderId="31" xfId="0" applyFont="1" applyFill="1" applyBorder="1" applyAlignment="1">
      <alignment horizontal="center"/>
    </xf>
    <xf numFmtId="0" fontId="32" fillId="0" borderId="31" xfId="0" applyFont="1" applyFill="1" applyBorder="1" applyAlignment="1">
      <alignment horizontal="center"/>
    </xf>
    <xf numFmtId="0" fontId="0" fillId="0" borderId="31" xfId="0" applyFont="1" applyFill="1" applyBorder="1" applyAlignment="1">
      <alignment vertical="center"/>
    </xf>
    <xf numFmtId="0" fontId="33" fillId="0" borderId="0" xfId="0" applyFont="1" applyFill="1"/>
    <xf numFmtId="0" fontId="0" fillId="0" borderId="31" xfId="0" applyFill="1" applyBorder="1"/>
    <xf numFmtId="0" fontId="0" fillId="0" borderId="0" xfId="0" applyFont="1" applyFill="1"/>
    <xf numFmtId="0" fontId="34" fillId="0" borderId="0" xfId="0" applyFont="1" applyFill="1"/>
    <xf numFmtId="0" fontId="0" fillId="0" borderId="31" xfId="0" applyFill="1" applyBorder="1" applyAlignment="1">
      <alignment horizontal="left"/>
    </xf>
    <xf numFmtId="0" fontId="10" fillId="0" borderId="0" xfId="0" applyFont="1" applyFill="1" applyAlignment="1">
      <alignment horizontal="center"/>
    </xf>
    <xf numFmtId="0" fontId="35" fillId="0" borderId="0" xfId="0" applyFont="1" applyFill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33333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29"/>
  <sheetViews>
    <sheetView workbookViewId="0">
      <pane ySplit="4" topLeftCell="A5" activePane="bottomLeft" state="frozen"/>
      <selection/>
      <selection pane="bottomLeft" activeCell="I13" sqref="I13"/>
    </sheetView>
  </sheetViews>
  <sheetFormatPr defaultColWidth="9" defaultRowHeight="18" customHeight="1" outlineLevelCol="5"/>
  <cols>
    <col min="1" max="1" width="9.125" style="339" customWidth="1"/>
    <col min="2" max="2" width="16.25" style="383" customWidth="1"/>
    <col min="3" max="3" width="14" style="383" customWidth="1"/>
    <col min="4" max="4" width="14.625" style="385" customWidth="1"/>
    <col min="5" max="5" width="28.125" style="385" customWidth="1"/>
    <col min="6" max="6" width="4.875" style="385" customWidth="1"/>
    <col min="7" max="7" width="13.875" style="385" customWidth="1"/>
    <col min="8" max="8" width="17" style="385" customWidth="1"/>
    <col min="9" max="16384" width="9" style="385"/>
  </cols>
  <sheetData>
    <row r="1" ht="69.95" customHeight="1"/>
    <row r="2" s="354" customFormat="1" customHeight="1" spans="1:6">
      <c r="A2" s="31" t="s">
        <v>0</v>
      </c>
      <c r="B2" s="233"/>
      <c r="C2" s="233"/>
      <c r="D2" s="233"/>
      <c r="E2" s="233"/>
      <c r="F2" s="233"/>
    </row>
    <row r="3" s="354" customFormat="1" ht="30.75" customHeight="1" spans="1:6">
      <c r="A3" s="233"/>
      <c r="B3" s="233"/>
      <c r="C3" s="233"/>
      <c r="D3" s="233"/>
      <c r="E3" s="233"/>
      <c r="F3" s="233"/>
    </row>
    <row r="4" s="353" customFormat="1" ht="36" customHeight="1" spans="1:6">
      <c r="A4" s="233"/>
      <c r="B4" s="398" t="s">
        <v>1</v>
      </c>
      <c r="C4" s="398"/>
      <c r="D4" s="398"/>
      <c r="E4" s="398"/>
      <c r="F4" s="398"/>
    </row>
    <row r="5" s="354" customFormat="1" ht="21" customHeight="1" spans="1:6">
      <c r="A5" s="233"/>
      <c r="B5" s="233"/>
      <c r="C5" s="233"/>
      <c r="D5" s="233"/>
      <c r="E5" s="233"/>
      <c r="F5" s="233"/>
    </row>
    <row r="6" s="354" customFormat="1" ht="21" customHeight="1" spans="1:6">
      <c r="A6" s="233"/>
      <c r="B6" s="233"/>
      <c r="C6" s="233"/>
      <c r="D6" s="233"/>
      <c r="E6" s="233"/>
      <c r="F6" s="233"/>
    </row>
    <row r="7" s="354" customFormat="1" ht="21" customHeight="1" spans="1:6">
      <c r="A7" s="233"/>
      <c r="B7" s="399" t="s">
        <v>2</v>
      </c>
      <c r="C7" s="400" t="s">
        <v>3</v>
      </c>
      <c r="D7" s="401"/>
      <c r="E7" s="401"/>
      <c r="F7" s="233"/>
    </row>
    <row r="8" s="397" customFormat="1" ht="21" customHeight="1" spans="1:6">
      <c r="A8" s="233"/>
      <c r="B8" s="233"/>
      <c r="C8" s="233"/>
      <c r="D8" s="233"/>
      <c r="E8" s="233"/>
      <c r="F8" s="233"/>
    </row>
    <row r="9" s="354" customFormat="1" ht="21" customHeight="1" spans="1:6">
      <c r="A9" s="233"/>
      <c r="B9" s="399" t="s">
        <v>4</v>
      </c>
      <c r="C9" s="402"/>
      <c r="D9" s="402" t="s">
        <v>5</v>
      </c>
      <c r="E9" s="402"/>
      <c r="F9" s="233"/>
    </row>
    <row r="10" s="354" customFormat="1" ht="21" customHeight="1" spans="1:6">
      <c r="A10" s="233"/>
      <c r="B10" s="403"/>
      <c r="C10" s="233"/>
      <c r="D10" s="233"/>
      <c r="E10" s="233"/>
      <c r="F10" s="233"/>
    </row>
    <row r="11" s="354" customFormat="1" ht="21" customHeight="1" spans="1:6">
      <c r="A11" s="233"/>
      <c r="B11" s="399" t="s">
        <v>6</v>
      </c>
      <c r="C11" s="404"/>
      <c r="D11" s="404" t="s">
        <v>7</v>
      </c>
      <c r="E11" s="404"/>
      <c r="F11" s="233"/>
    </row>
    <row r="12" s="354" customFormat="1" ht="21" customHeight="1" spans="1:6">
      <c r="A12" s="233"/>
      <c r="B12" s="403"/>
      <c r="C12" s="233"/>
      <c r="D12" s="233"/>
      <c r="E12" s="233"/>
      <c r="F12" s="233"/>
    </row>
    <row r="13" s="354" customFormat="1" ht="21" customHeight="1" spans="1:6">
      <c r="A13" s="233"/>
      <c r="B13" s="399" t="s">
        <v>8</v>
      </c>
      <c r="C13" s="404"/>
      <c r="D13" s="404" t="s">
        <v>9</v>
      </c>
      <c r="E13" s="404"/>
      <c r="F13" s="233"/>
    </row>
    <row r="14" s="354" customFormat="1" ht="21" customHeight="1" spans="1:6">
      <c r="A14" s="233"/>
      <c r="B14" s="399"/>
      <c r="C14" s="233"/>
      <c r="D14" s="233"/>
      <c r="E14" s="233"/>
      <c r="F14" s="233"/>
    </row>
    <row r="15" s="354" customFormat="1" ht="21" customHeight="1" spans="1:6">
      <c r="A15" s="233"/>
      <c r="B15" s="399" t="s">
        <v>10</v>
      </c>
      <c r="C15" s="404"/>
      <c r="D15" s="404" t="s">
        <v>11</v>
      </c>
      <c r="E15" s="404"/>
      <c r="F15" s="233"/>
    </row>
    <row r="16" s="354" customFormat="1" ht="21" customHeight="1" spans="1:6">
      <c r="A16" s="233"/>
      <c r="B16" s="399"/>
      <c r="C16" s="233"/>
      <c r="D16" s="233"/>
      <c r="E16" s="405"/>
      <c r="F16" s="233"/>
    </row>
    <row r="17" s="354" customFormat="1" ht="21" customHeight="1" spans="1:6">
      <c r="A17" s="233"/>
      <c r="B17" s="399" t="s">
        <v>12</v>
      </c>
      <c r="C17" s="404"/>
      <c r="D17" s="404" t="s">
        <v>13</v>
      </c>
      <c r="E17" s="404"/>
      <c r="F17" s="233"/>
    </row>
    <row r="18" s="354" customFormat="1" ht="21" customHeight="1" spans="1:6">
      <c r="A18" s="233"/>
      <c r="B18" s="399"/>
      <c r="C18" s="233"/>
      <c r="D18" s="233"/>
      <c r="E18" s="233"/>
      <c r="F18" s="233"/>
    </row>
    <row r="19" s="354" customFormat="1" ht="21" customHeight="1" spans="1:6">
      <c r="A19" s="233"/>
      <c r="B19" s="399" t="s">
        <v>14</v>
      </c>
      <c r="C19" s="404"/>
      <c r="D19" s="404"/>
      <c r="E19" s="404"/>
      <c r="F19" s="233"/>
    </row>
    <row r="20" s="354" customFormat="1" ht="21" customHeight="1" spans="1:6">
      <c r="A20" s="233"/>
      <c r="B20" s="406"/>
      <c r="C20" s="233"/>
      <c r="D20" s="233"/>
      <c r="E20" s="233"/>
      <c r="F20" s="233"/>
    </row>
    <row r="21" s="354" customFormat="1" ht="21" customHeight="1" spans="1:6">
      <c r="A21" s="233"/>
      <c r="B21" s="399" t="s">
        <v>15</v>
      </c>
      <c r="C21" s="404"/>
      <c r="D21" s="407">
        <v>529933</v>
      </c>
      <c r="E21" s="404"/>
      <c r="F21" s="233"/>
    </row>
    <row r="22" s="354" customFormat="1" ht="21" customHeight="1" spans="1:6">
      <c r="A22" s="233"/>
      <c r="B22" s="233"/>
      <c r="C22" s="233"/>
      <c r="D22" s="233"/>
      <c r="E22" s="233"/>
      <c r="F22" s="233"/>
    </row>
    <row r="23" s="354" customFormat="1" ht="21" customHeight="1" spans="1:6">
      <c r="A23" s="233"/>
      <c r="B23" s="233"/>
      <c r="C23" s="233"/>
      <c r="D23" s="233"/>
      <c r="E23" s="233"/>
      <c r="F23" s="233"/>
    </row>
    <row r="24" s="354" customFormat="1" ht="21" customHeight="1" spans="1:6">
      <c r="A24" s="233"/>
      <c r="B24" s="233"/>
      <c r="C24" s="233"/>
      <c r="D24" s="408" t="s">
        <v>16</v>
      </c>
      <c r="E24" s="408"/>
      <c r="F24" s="233"/>
    </row>
    <row r="25" s="354" customFormat="1" ht="21" customHeight="1" spans="1:6">
      <c r="A25" s="233"/>
      <c r="B25" s="233"/>
      <c r="C25" s="233"/>
      <c r="D25" s="409"/>
      <c r="E25" s="409"/>
      <c r="F25" s="233"/>
    </row>
    <row r="26" s="354" customFormat="1" ht="21" customHeight="1" spans="2:4">
      <c r="B26" s="369"/>
      <c r="C26" s="369"/>
      <c r="D26" s="369"/>
    </row>
    <row r="27" s="354" customFormat="1" ht="21" customHeight="1" spans="2:4">
      <c r="B27" s="369"/>
      <c r="C27" s="369"/>
      <c r="D27" s="369"/>
    </row>
    <row r="28" s="354" customFormat="1" ht="21" customHeight="1" spans="2:4">
      <c r="B28" s="369"/>
      <c r="C28" s="369"/>
      <c r="D28" s="369"/>
    </row>
    <row r="29" s="354" customFormat="1" ht="21" customHeight="1" spans="2:4">
      <c r="B29" s="369"/>
      <c r="C29" s="369"/>
      <c r="D29" s="369"/>
    </row>
    <row r="30" s="354" customFormat="1" ht="21" customHeight="1" spans="2:4">
      <c r="B30" s="369"/>
      <c r="C30" s="369"/>
      <c r="D30" s="369"/>
    </row>
    <row r="31" s="354" customFormat="1" ht="21" customHeight="1" spans="2:4">
      <c r="B31" s="369"/>
      <c r="C31" s="369"/>
      <c r="D31" s="369"/>
    </row>
    <row r="32" s="354" customFormat="1" ht="21" customHeight="1" spans="2:4">
      <c r="B32" s="369"/>
      <c r="C32" s="369"/>
      <c r="D32" s="369"/>
    </row>
    <row r="33" s="354" customFormat="1" ht="21" customHeight="1" spans="2:4">
      <c r="B33" s="369"/>
      <c r="C33" s="369"/>
      <c r="D33" s="369"/>
    </row>
    <row r="34" s="354" customFormat="1" ht="21" customHeight="1" spans="2:4">
      <c r="B34" s="369"/>
      <c r="C34" s="369"/>
      <c r="D34" s="369"/>
    </row>
    <row r="35" s="354" customFormat="1" ht="21" customHeight="1" spans="2:4">
      <c r="B35" s="369"/>
      <c r="C35" s="369"/>
      <c r="D35" s="369"/>
    </row>
    <row r="36" s="354" customFormat="1" ht="21" customHeight="1" spans="2:4">
      <c r="B36" s="369"/>
      <c r="C36" s="369"/>
      <c r="D36" s="369"/>
    </row>
    <row r="37" s="354" customFormat="1" ht="21" customHeight="1" spans="2:4">
      <c r="B37" s="369"/>
      <c r="C37" s="369"/>
      <c r="D37" s="369"/>
    </row>
    <row r="38" s="354" customFormat="1" customHeight="1" spans="2:4">
      <c r="B38" s="369"/>
      <c r="C38" s="369"/>
      <c r="D38" s="369"/>
    </row>
    <row r="39" s="353" customFormat="1" ht="23.25" customHeight="1" spans="2:4">
      <c r="B39" s="364"/>
      <c r="C39" s="361"/>
      <c r="D39" s="369"/>
    </row>
    <row r="40" s="354" customFormat="1" ht="22.5" customHeight="1" spans="2:4">
      <c r="B40" s="369"/>
      <c r="C40" s="369"/>
      <c r="D40" s="369"/>
    </row>
    <row r="41" s="354" customFormat="1" ht="22.5" customHeight="1" spans="2:4">
      <c r="B41" s="369"/>
      <c r="C41" s="369"/>
      <c r="D41" s="369"/>
    </row>
    <row r="42" s="354" customFormat="1" ht="22.5" customHeight="1" spans="2:4">
      <c r="B42" s="369"/>
      <c r="C42" s="369"/>
      <c r="D42" s="369"/>
    </row>
    <row r="43" s="354" customFormat="1" ht="22.5" customHeight="1" spans="2:4">
      <c r="B43" s="392"/>
      <c r="C43" s="369"/>
      <c r="D43" s="369"/>
    </row>
    <row r="44" s="354" customFormat="1" ht="22.5" customHeight="1" spans="2:4">
      <c r="B44" s="369"/>
      <c r="C44" s="369"/>
      <c r="D44" s="369"/>
    </row>
    <row r="45" s="354" customFormat="1" ht="22.5" customHeight="1" spans="2:4">
      <c r="B45" s="369"/>
      <c r="C45" s="369"/>
      <c r="D45" s="369"/>
    </row>
    <row r="46" s="354" customFormat="1" ht="22.5" customHeight="1" spans="2:4">
      <c r="B46" s="369"/>
      <c r="C46" s="369"/>
      <c r="D46" s="369"/>
    </row>
    <row r="47" s="354" customFormat="1" ht="22.5" customHeight="1" spans="2:4">
      <c r="B47" s="369"/>
      <c r="C47" s="369"/>
      <c r="D47" s="369"/>
    </row>
    <row r="48" s="354" customFormat="1" ht="22.5" customHeight="1" spans="2:4">
      <c r="B48" s="369"/>
      <c r="C48" s="369"/>
      <c r="D48" s="369"/>
    </row>
    <row r="49" s="354" customFormat="1" ht="22.5" customHeight="1" spans="2:4">
      <c r="B49" s="369"/>
      <c r="C49" s="395"/>
      <c r="D49" s="369"/>
    </row>
    <row r="50" s="354" customFormat="1" ht="22.5" customHeight="1" spans="2:4">
      <c r="B50" s="369"/>
      <c r="C50" s="395"/>
      <c r="D50" s="369"/>
    </row>
    <row r="51" s="354" customFormat="1" ht="22.5" customHeight="1" spans="2:4">
      <c r="B51" s="369"/>
      <c r="C51" s="395"/>
      <c r="D51" s="369"/>
    </row>
    <row r="52" s="354" customFormat="1" ht="22.5" customHeight="1" spans="2:4">
      <c r="B52" s="369"/>
      <c r="C52" s="395"/>
      <c r="D52" s="369"/>
    </row>
    <row r="53" s="354" customFormat="1" ht="22.5" customHeight="1" spans="2:4">
      <c r="B53" s="369"/>
      <c r="C53" s="395"/>
      <c r="D53" s="369"/>
    </row>
    <row r="54" s="354" customFormat="1" ht="22.5" customHeight="1" spans="2:4">
      <c r="B54" s="369"/>
      <c r="C54" s="395"/>
      <c r="D54" s="369"/>
    </row>
    <row r="55" s="354" customFormat="1" ht="22.5" customHeight="1" spans="2:4">
      <c r="B55" s="369"/>
      <c r="C55" s="395"/>
      <c r="D55" s="369"/>
    </row>
    <row r="56" s="354" customFormat="1" ht="22.5" customHeight="1" spans="2:4">
      <c r="B56" s="369"/>
      <c r="C56" s="395"/>
      <c r="D56" s="369"/>
    </row>
    <row r="57" s="354" customFormat="1" ht="22.5" customHeight="1" spans="2:4">
      <c r="B57" s="369"/>
      <c r="C57" s="395"/>
      <c r="D57" s="369"/>
    </row>
    <row r="58" s="354" customFormat="1" ht="22.5" customHeight="1" spans="2:4">
      <c r="B58" s="369"/>
      <c r="C58" s="396"/>
      <c r="D58" s="369"/>
    </row>
    <row r="59" s="354" customFormat="1" ht="22.5" customHeight="1" spans="2:4">
      <c r="B59" s="369"/>
      <c r="C59" s="395"/>
      <c r="D59" s="369"/>
    </row>
    <row r="60" s="354" customFormat="1" ht="22.5" customHeight="1" spans="2:4">
      <c r="B60" s="369"/>
      <c r="C60" s="395"/>
      <c r="D60" s="369"/>
    </row>
    <row r="61" s="354" customFormat="1" ht="22.5" customHeight="1" spans="2:4">
      <c r="B61" s="369"/>
      <c r="C61" s="395"/>
      <c r="D61" s="369"/>
    </row>
    <row r="62" s="354" customFormat="1" ht="22.5" customHeight="1" spans="2:4">
      <c r="B62" s="369"/>
      <c r="C62" s="395"/>
      <c r="D62" s="369"/>
    </row>
    <row r="63" s="354" customFormat="1" ht="27" customHeight="1" spans="2:4">
      <c r="B63" s="369"/>
      <c r="C63" s="395"/>
      <c r="D63" s="369"/>
    </row>
    <row r="64" s="354" customFormat="1" ht="22.5" customHeight="1" spans="2:4">
      <c r="B64" s="369"/>
      <c r="C64" s="395"/>
      <c r="D64" s="369"/>
    </row>
    <row r="65" s="354" customFormat="1" ht="22.5" customHeight="1" spans="2:4">
      <c r="B65" s="369"/>
      <c r="C65" s="395"/>
      <c r="D65" s="369"/>
    </row>
    <row r="66" s="354" customFormat="1" ht="22.5" customHeight="1" spans="2:4">
      <c r="B66" s="369"/>
      <c r="C66" s="395"/>
      <c r="D66" s="369"/>
    </row>
    <row r="67" s="354" customFormat="1" ht="22.5" customHeight="1" spans="2:4">
      <c r="B67" s="369"/>
      <c r="C67" s="395"/>
      <c r="D67" s="369"/>
    </row>
    <row r="68" s="354" customFormat="1" ht="22.5" customHeight="1" spans="2:4">
      <c r="B68" s="369"/>
      <c r="C68" s="395"/>
      <c r="D68" s="369"/>
    </row>
    <row r="69" s="354" customFormat="1" ht="22.5" customHeight="1" spans="2:4">
      <c r="B69" s="369"/>
      <c r="C69" s="395"/>
      <c r="D69" s="369"/>
    </row>
    <row r="70" s="354" customFormat="1" ht="22.5" customHeight="1" spans="2:4">
      <c r="B70" s="369"/>
      <c r="C70" s="395"/>
      <c r="D70" s="369"/>
    </row>
    <row r="71" s="354" customFormat="1" ht="22.5" customHeight="1" spans="2:4">
      <c r="B71" s="369"/>
      <c r="C71" s="395"/>
      <c r="D71" s="369"/>
    </row>
    <row r="72" s="354" customFormat="1" customHeight="1"/>
    <row r="73" s="354" customFormat="1" customHeight="1"/>
    <row r="74" s="354" customFormat="1" customHeight="1"/>
    <row r="75" s="354" customFormat="1" customHeight="1"/>
    <row r="76" s="354" customFormat="1" customHeight="1"/>
    <row r="77" s="354" customFormat="1" customHeight="1"/>
    <row r="78" s="354" customFormat="1" customHeight="1"/>
    <row r="79" s="354" customFormat="1" customHeight="1"/>
    <row r="80" s="354" customFormat="1" customHeight="1"/>
    <row r="81" s="354" customFormat="1" customHeight="1"/>
    <row r="82" s="354" customFormat="1" customHeight="1"/>
    <row r="83" s="354" customFormat="1" customHeight="1"/>
    <row r="84" s="354" customFormat="1" customHeight="1"/>
    <row r="85" s="354" customFormat="1" customHeight="1"/>
    <row r="86" s="354" customFormat="1" customHeight="1"/>
    <row r="87" s="354" customFormat="1" customHeight="1"/>
    <row r="88" s="354" customFormat="1" customHeight="1"/>
    <row r="89" s="354" customFormat="1" customHeight="1"/>
    <row r="90" s="354" customFormat="1" customHeight="1"/>
    <row r="91" s="354" customFormat="1" customHeight="1"/>
    <row r="92" s="354" customFormat="1" customHeight="1"/>
    <row r="93" s="354" customFormat="1" customHeight="1"/>
    <row r="94" s="354" customFormat="1" customHeight="1"/>
    <row r="95" s="354" customFormat="1" customHeight="1" spans="2:3">
      <c r="B95" s="340"/>
      <c r="C95" s="340"/>
    </row>
    <row r="96" s="354" customFormat="1" customHeight="1" spans="2:3">
      <c r="B96" s="340"/>
      <c r="C96" s="340"/>
    </row>
    <row r="97" s="354" customFormat="1" customHeight="1" spans="2:3">
      <c r="B97" s="340"/>
      <c r="C97" s="340"/>
    </row>
    <row r="98" s="354" customFormat="1" customHeight="1" spans="2:3">
      <c r="B98" s="340"/>
      <c r="C98" s="340"/>
    </row>
    <row r="99" s="354" customFormat="1" customHeight="1" spans="2:3">
      <c r="B99" s="340"/>
      <c r="C99" s="340"/>
    </row>
    <row r="100" s="354" customFormat="1" customHeight="1" spans="2:3">
      <c r="B100" s="340"/>
      <c r="C100" s="340"/>
    </row>
    <row r="101" s="354" customFormat="1" customHeight="1" spans="2:3">
      <c r="B101" s="340"/>
      <c r="C101" s="340"/>
    </row>
    <row r="102" s="354" customFormat="1" customHeight="1" spans="2:3">
      <c r="B102" s="340"/>
      <c r="C102" s="340"/>
    </row>
    <row r="103" s="354" customFormat="1" customHeight="1" spans="2:3">
      <c r="B103" s="340"/>
      <c r="C103" s="340"/>
    </row>
    <row r="104" s="354" customFormat="1" customHeight="1" spans="2:3">
      <c r="B104" s="340"/>
      <c r="C104" s="340"/>
    </row>
    <row r="105" s="354" customFormat="1" customHeight="1" spans="2:3">
      <c r="B105" s="340"/>
      <c r="C105" s="340"/>
    </row>
    <row r="106" s="354" customFormat="1" customHeight="1" spans="2:3">
      <c r="B106" s="340"/>
      <c r="C106" s="340"/>
    </row>
    <row r="107" s="354" customFormat="1" customHeight="1" spans="2:3">
      <c r="B107" s="340"/>
      <c r="C107" s="340"/>
    </row>
    <row r="108" s="354" customFormat="1" customHeight="1" spans="2:3">
      <c r="B108" s="340"/>
      <c r="C108" s="340"/>
    </row>
    <row r="109" s="354" customFormat="1" customHeight="1" spans="2:3">
      <c r="B109" s="340"/>
      <c r="C109" s="340"/>
    </row>
    <row r="110" s="354" customFormat="1" customHeight="1" spans="2:3">
      <c r="B110" s="340"/>
      <c r="C110" s="340"/>
    </row>
    <row r="111" s="354" customFormat="1" customHeight="1" spans="2:3">
      <c r="B111" s="340"/>
      <c r="C111" s="340"/>
    </row>
    <row r="112" s="354" customFormat="1" customHeight="1" spans="2:3">
      <c r="B112" s="340"/>
      <c r="C112" s="340"/>
    </row>
    <row r="113" s="354" customFormat="1" customHeight="1" spans="2:3">
      <c r="B113" s="340"/>
      <c r="C113" s="340"/>
    </row>
    <row r="114" s="354" customFormat="1" customHeight="1" spans="2:3">
      <c r="B114" s="340"/>
      <c r="C114" s="340"/>
    </row>
    <row r="115" s="354" customFormat="1" customHeight="1" spans="2:3">
      <c r="B115" s="340"/>
      <c r="C115" s="340"/>
    </row>
    <row r="116" s="354" customFormat="1" customHeight="1" spans="2:3">
      <c r="B116" s="340"/>
      <c r="C116" s="340"/>
    </row>
    <row r="117" s="354" customFormat="1" customHeight="1" spans="2:3">
      <c r="B117" s="340"/>
      <c r="C117" s="340"/>
    </row>
    <row r="118" s="354" customFormat="1" customHeight="1" spans="2:3">
      <c r="B118" s="340"/>
      <c r="C118" s="340"/>
    </row>
    <row r="119" s="354" customFormat="1" customHeight="1" spans="2:3">
      <c r="B119" s="340"/>
      <c r="C119" s="340"/>
    </row>
    <row r="120" s="354" customFormat="1" customHeight="1" spans="2:3">
      <c r="B120" s="340"/>
      <c r="C120" s="340"/>
    </row>
    <row r="121" s="354" customFormat="1" customHeight="1" spans="2:3">
      <c r="B121" s="340"/>
      <c r="C121" s="340"/>
    </row>
    <row r="122" s="354" customFormat="1" customHeight="1" spans="2:3">
      <c r="B122" s="340"/>
      <c r="C122" s="340"/>
    </row>
    <row r="123" s="354" customFormat="1" customHeight="1" spans="2:3">
      <c r="B123" s="340"/>
      <c r="C123" s="340"/>
    </row>
    <row r="124" s="354" customFormat="1" customHeight="1" spans="2:3">
      <c r="B124" s="340"/>
      <c r="C124" s="340"/>
    </row>
    <row r="125" s="354" customFormat="1" customHeight="1" spans="2:3">
      <c r="B125" s="340"/>
      <c r="C125" s="340"/>
    </row>
    <row r="126" s="354" customFormat="1" customHeight="1" spans="2:3">
      <c r="B126" s="340"/>
      <c r="C126" s="340"/>
    </row>
    <row r="127" s="354" customFormat="1" customHeight="1" spans="2:3">
      <c r="B127" s="340"/>
      <c r="C127" s="340"/>
    </row>
    <row r="128" s="354" customFormat="1" customHeight="1" spans="2:3">
      <c r="B128" s="340"/>
      <c r="C128" s="340"/>
    </row>
    <row r="129" s="354" customFormat="1" customHeight="1" spans="2:3">
      <c r="B129" s="340"/>
      <c r="C129" s="340"/>
    </row>
    <row r="130" s="354" customFormat="1" customHeight="1" spans="2:3">
      <c r="B130" s="340"/>
      <c r="C130" s="340"/>
    </row>
    <row r="131" s="354" customFormat="1" customHeight="1" spans="2:3">
      <c r="B131" s="340"/>
      <c r="C131" s="340"/>
    </row>
    <row r="132" s="354" customFormat="1" customHeight="1" spans="2:3">
      <c r="B132" s="340"/>
      <c r="C132" s="340"/>
    </row>
    <row r="133" s="354" customFormat="1" customHeight="1" spans="2:3">
      <c r="B133" s="340"/>
      <c r="C133" s="340"/>
    </row>
    <row r="134" s="354" customFormat="1" customHeight="1" spans="2:3">
      <c r="B134" s="340"/>
      <c r="C134" s="340"/>
    </row>
    <row r="135" s="354" customFormat="1" customHeight="1" spans="2:3">
      <c r="B135" s="340"/>
      <c r="C135" s="340"/>
    </row>
    <row r="136" s="354" customFormat="1" customHeight="1" spans="2:3">
      <c r="B136" s="340"/>
      <c r="C136" s="340"/>
    </row>
    <row r="137" s="354" customFormat="1" customHeight="1" spans="2:3">
      <c r="B137" s="340"/>
      <c r="C137" s="340"/>
    </row>
    <row r="138" s="354" customFormat="1" customHeight="1" spans="2:3">
      <c r="B138" s="340"/>
      <c r="C138" s="340"/>
    </row>
    <row r="139" s="354" customFormat="1" customHeight="1" spans="2:3">
      <c r="B139" s="340"/>
      <c r="C139" s="340"/>
    </row>
    <row r="140" s="354" customFormat="1" customHeight="1" spans="2:3">
      <c r="B140" s="340"/>
      <c r="C140" s="340"/>
    </row>
    <row r="141" s="354" customFormat="1" customHeight="1" spans="2:3">
      <c r="B141" s="340"/>
      <c r="C141" s="340"/>
    </row>
    <row r="142" s="354" customFormat="1" customHeight="1" spans="2:3">
      <c r="B142" s="340"/>
      <c r="C142" s="340"/>
    </row>
    <row r="143" s="354" customFormat="1" customHeight="1" spans="2:3">
      <c r="B143" s="340"/>
      <c r="C143" s="340"/>
    </row>
    <row r="144" s="354" customFormat="1" customHeight="1" spans="2:3">
      <c r="B144" s="340"/>
      <c r="C144" s="340"/>
    </row>
    <row r="145" s="354" customFormat="1" customHeight="1" spans="2:3">
      <c r="B145" s="340"/>
      <c r="C145" s="340"/>
    </row>
    <row r="146" s="354" customFormat="1" customHeight="1" spans="2:3">
      <c r="B146" s="340"/>
      <c r="C146" s="340"/>
    </row>
    <row r="147" s="354" customFormat="1" customHeight="1" spans="2:3">
      <c r="B147" s="340"/>
      <c r="C147" s="340"/>
    </row>
    <row r="148" s="354" customFormat="1" customHeight="1" spans="2:3">
      <c r="B148" s="340"/>
      <c r="C148" s="340"/>
    </row>
    <row r="149" s="354" customFormat="1" customHeight="1" spans="2:3">
      <c r="B149" s="340"/>
      <c r="C149" s="340"/>
    </row>
    <row r="150" s="354" customFormat="1" customHeight="1" spans="2:3">
      <c r="B150" s="340"/>
      <c r="C150" s="340"/>
    </row>
    <row r="151" s="354" customFormat="1" customHeight="1" spans="2:3">
      <c r="B151" s="340"/>
      <c r="C151" s="340"/>
    </row>
    <row r="152" s="354" customFormat="1" customHeight="1" spans="2:3">
      <c r="B152" s="340"/>
      <c r="C152" s="340"/>
    </row>
    <row r="153" s="354" customFormat="1" customHeight="1" spans="2:3">
      <c r="B153" s="340"/>
      <c r="C153" s="340"/>
    </row>
    <row r="154" s="354" customFormat="1" customHeight="1" spans="2:3">
      <c r="B154" s="340"/>
      <c r="C154" s="340"/>
    </row>
    <row r="155" s="354" customFormat="1" customHeight="1" spans="2:3">
      <c r="B155" s="340"/>
      <c r="C155" s="340"/>
    </row>
    <row r="156" s="354" customFormat="1" customHeight="1" spans="2:3">
      <c r="B156" s="340"/>
      <c r="C156" s="340"/>
    </row>
    <row r="157" s="354" customFormat="1" customHeight="1" spans="2:3">
      <c r="B157" s="340"/>
      <c r="C157" s="340"/>
    </row>
    <row r="158" s="354" customFormat="1" customHeight="1" spans="2:3">
      <c r="B158" s="340"/>
      <c r="C158" s="340"/>
    </row>
    <row r="159" s="354" customFormat="1" customHeight="1" spans="2:3">
      <c r="B159" s="340"/>
      <c r="C159" s="340"/>
    </row>
    <row r="160" s="354" customFormat="1" customHeight="1" spans="2:3">
      <c r="B160" s="340"/>
      <c r="C160" s="340"/>
    </row>
    <row r="161" s="354" customFormat="1" customHeight="1" spans="2:3">
      <c r="B161" s="340"/>
      <c r="C161" s="340"/>
    </row>
    <row r="162" s="354" customFormat="1" customHeight="1" spans="2:3">
      <c r="B162" s="340"/>
      <c r="C162" s="340"/>
    </row>
    <row r="163" s="354" customFormat="1" customHeight="1" spans="2:3">
      <c r="B163" s="340"/>
      <c r="C163" s="340"/>
    </row>
    <row r="164" s="354" customFormat="1" customHeight="1" spans="2:3">
      <c r="B164" s="340"/>
      <c r="C164" s="340"/>
    </row>
    <row r="165" s="354" customFormat="1" customHeight="1" spans="2:3">
      <c r="B165" s="340"/>
      <c r="C165" s="340"/>
    </row>
    <row r="166" s="354" customFormat="1" customHeight="1" spans="2:3">
      <c r="B166" s="340"/>
      <c r="C166" s="340"/>
    </row>
    <row r="167" s="354" customFormat="1" customHeight="1" spans="2:3">
      <c r="B167" s="340"/>
      <c r="C167" s="340"/>
    </row>
    <row r="168" s="354" customFormat="1" customHeight="1" spans="2:3">
      <c r="B168" s="340"/>
      <c r="C168" s="340"/>
    </row>
    <row r="169" s="354" customFormat="1" customHeight="1" spans="2:3">
      <c r="B169" s="340"/>
      <c r="C169" s="340"/>
    </row>
    <row r="170" s="354" customFormat="1" customHeight="1" spans="2:3">
      <c r="B170" s="340"/>
      <c r="C170" s="340"/>
    </row>
    <row r="171" s="354" customFormat="1" customHeight="1" spans="2:3">
      <c r="B171" s="340"/>
      <c r="C171" s="340"/>
    </row>
    <row r="172" s="354" customFormat="1" customHeight="1" spans="2:3">
      <c r="B172" s="340"/>
      <c r="C172" s="340"/>
    </row>
    <row r="173" s="354" customFormat="1" customHeight="1" spans="2:3">
      <c r="B173" s="340"/>
      <c r="C173" s="340"/>
    </row>
    <row r="174" s="354" customFormat="1" customHeight="1" spans="2:3">
      <c r="B174" s="340"/>
      <c r="C174" s="340"/>
    </row>
    <row r="175" s="354" customFormat="1" customHeight="1" spans="2:3">
      <c r="B175" s="340"/>
      <c r="C175" s="340"/>
    </row>
    <row r="176" s="354" customFormat="1" customHeight="1" spans="2:3">
      <c r="B176" s="340"/>
      <c r="C176" s="340"/>
    </row>
    <row r="177" s="354" customFormat="1" customHeight="1" spans="2:3">
      <c r="B177" s="340"/>
      <c r="C177" s="340"/>
    </row>
    <row r="178" s="354" customFormat="1" customHeight="1" spans="2:3">
      <c r="B178" s="340"/>
      <c r="C178" s="340"/>
    </row>
    <row r="179" s="354" customFormat="1" customHeight="1" spans="2:3">
      <c r="B179" s="340"/>
      <c r="C179" s="340"/>
    </row>
    <row r="180" s="354" customFormat="1" customHeight="1" spans="2:3">
      <c r="B180" s="340"/>
      <c r="C180" s="340"/>
    </row>
    <row r="181" s="354" customFormat="1" customHeight="1" spans="2:3">
      <c r="B181" s="340"/>
      <c r="C181" s="340"/>
    </row>
    <row r="182" s="354" customFormat="1" customHeight="1" spans="2:3">
      <c r="B182" s="340"/>
      <c r="C182" s="340"/>
    </row>
    <row r="183" s="354" customFormat="1" customHeight="1" spans="2:3">
      <c r="B183" s="340"/>
      <c r="C183" s="340"/>
    </row>
    <row r="184" s="354" customFormat="1" customHeight="1" spans="2:3">
      <c r="B184" s="340"/>
      <c r="C184" s="340"/>
    </row>
    <row r="185" s="354" customFormat="1" customHeight="1" spans="2:3">
      <c r="B185" s="340"/>
      <c r="C185" s="340"/>
    </row>
    <row r="186" s="354" customFormat="1" customHeight="1" spans="2:3">
      <c r="B186" s="340"/>
      <c r="C186" s="340"/>
    </row>
    <row r="187" s="354" customFormat="1" customHeight="1" spans="2:3">
      <c r="B187" s="340"/>
      <c r="C187" s="340"/>
    </row>
    <row r="188" s="354" customFormat="1" customHeight="1" spans="2:3">
      <c r="B188" s="340"/>
      <c r="C188" s="340"/>
    </row>
    <row r="189" s="354" customFormat="1" customHeight="1" spans="2:3">
      <c r="B189" s="340"/>
      <c r="C189" s="340"/>
    </row>
    <row r="190" s="354" customFormat="1" customHeight="1" spans="2:3">
      <c r="B190" s="340"/>
      <c r="C190" s="340"/>
    </row>
    <row r="191" s="354" customFormat="1" customHeight="1" spans="2:3">
      <c r="B191" s="340"/>
      <c r="C191" s="340"/>
    </row>
    <row r="192" s="354" customFormat="1" customHeight="1" spans="2:3">
      <c r="B192" s="340"/>
      <c r="C192" s="340"/>
    </row>
    <row r="193" s="354" customFormat="1" customHeight="1" spans="2:3">
      <c r="B193" s="340"/>
      <c r="C193" s="340"/>
    </row>
    <row r="194" s="354" customFormat="1" customHeight="1" spans="2:3">
      <c r="B194" s="340"/>
      <c r="C194" s="340"/>
    </row>
    <row r="195" s="354" customFormat="1" customHeight="1" spans="2:3">
      <c r="B195" s="340"/>
      <c r="C195" s="340"/>
    </row>
    <row r="196" s="354" customFormat="1" customHeight="1" spans="2:3">
      <c r="B196" s="340"/>
      <c r="C196" s="340"/>
    </row>
    <row r="197" s="354" customFormat="1" customHeight="1" spans="2:3">
      <c r="B197" s="340"/>
      <c r="C197" s="340"/>
    </row>
    <row r="198" s="354" customFormat="1" customHeight="1" spans="2:3">
      <c r="B198" s="340"/>
      <c r="C198" s="340"/>
    </row>
    <row r="199" s="354" customFormat="1" customHeight="1" spans="2:3">
      <c r="B199" s="340"/>
      <c r="C199" s="340"/>
    </row>
    <row r="200" s="354" customFormat="1" customHeight="1" spans="2:3">
      <c r="B200" s="340"/>
      <c r="C200" s="340"/>
    </row>
    <row r="201" s="354" customFormat="1" customHeight="1" spans="2:3">
      <c r="B201" s="340"/>
      <c r="C201" s="340"/>
    </row>
    <row r="202" s="354" customFormat="1" customHeight="1" spans="2:3">
      <c r="B202" s="340"/>
      <c r="C202" s="340"/>
    </row>
    <row r="203" s="354" customFormat="1" customHeight="1" spans="2:3">
      <c r="B203" s="340"/>
      <c r="C203" s="340"/>
    </row>
    <row r="204" s="354" customFormat="1" customHeight="1" spans="2:3">
      <c r="B204" s="340"/>
      <c r="C204" s="340"/>
    </row>
    <row r="205" s="354" customFormat="1" customHeight="1" spans="2:3">
      <c r="B205" s="340"/>
      <c r="C205" s="340"/>
    </row>
    <row r="206" s="354" customFormat="1" customHeight="1" spans="2:3">
      <c r="B206" s="340"/>
      <c r="C206" s="340"/>
    </row>
    <row r="207" s="354" customFormat="1" customHeight="1" spans="2:3">
      <c r="B207" s="340"/>
      <c r="C207" s="340"/>
    </row>
    <row r="208" s="354" customFormat="1" customHeight="1" spans="2:3">
      <c r="B208" s="340"/>
      <c r="C208" s="340"/>
    </row>
    <row r="209" s="354" customFormat="1" customHeight="1" spans="2:3">
      <c r="B209" s="340"/>
      <c r="C209" s="340"/>
    </row>
    <row r="210" s="354" customFormat="1" customHeight="1" spans="2:3">
      <c r="B210" s="340"/>
      <c r="C210" s="340"/>
    </row>
    <row r="211" s="354" customFormat="1" customHeight="1" spans="2:3">
      <c r="B211" s="340"/>
      <c r="C211" s="340"/>
    </row>
    <row r="212" s="354" customFormat="1" customHeight="1" spans="2:3">
      <c r="B212" s="340"/>
      <c r="C212" s="340"/>
    </row>
    <row r="213" s="354" customFormat="1" customHeight="1" spans="2:3">
      <c r="B213" s="340"/>
      <c r="C213" s="340"/>
    </row>
    <row r="214" s="354" customFormat="1" customHeight="1" spans="2:3">
      <c r="B214" s="340"/>
      <c r="C214" s="340"/>
    </row>
    <row r="215" s="354" customFormat="1" customHeight="1" spans="2:3">
      <c r="B215" s="340"/>
      <c r="C215" s="340"/>
    </row>
    <row r="216" s="354" customFormat="1" customHeight="1" spans="2:3">
      <c r="B216" s="340"/>
      <c r="C216" s="340"/>
    </row>
    <row r="217" s="354" customFormat="1" customHeight="1" spans="2:3">
      <c r="B217" s="340"/>
      <c r="C217" s="340"/>
    </row>
    <row r="218" s="354" customFormat="1" customHeight="1" spans="2:3">
      <c r="B218" s="340"/>
      <c r="C218" s="340"/>
    </row>
    <row r="219" s="354" customFormat="1" customHeight="1" spans="2:3">
      <c r="B219" s="340"/>
      <c r="C219" s="340"/>
    </row>
    <row r="220" s="354" customFormat="1" customHeight="1" spans="2:3">
      <c r="B220" s="340"/>
      <c r="C220" s="340"/>
    </row>
    <row r="221" s="354" customFormat="1" customHeight="1" spans="2:3">
      <c r="B221" s="340"/>
      <c r="C221" s="340"/>
    </row>
    <row r="222" s="354" customFormat="1" customHeight="1" spans="2:3">
      <c r="B222" s="340"/>
      <c r="C222" s="340"/>
    </row>
    <row r="223" s="354" customFormat="1" customHeight="1" spans="2:3">
      <c r="B223" s="340"/>
      <c r="C223" s="340"/>
    </row>
    <row r="224" s="354" customFormat="1" customHeight="1" spans="2:3">
      <c r="B224" s="340"/>
      <c r="C224" s="340"/>
    </row>
    <row r="225" s="354" customFormat="1" customHeight="1" spans="2:3">
      <c r="B225" s="340"/>
      <c r="C225" s="340"/>
    </row>
    <row r="226" s="354" customFormat="1" customHeight="1" spans="2:3">
      <c r="B226" s="340"/>
      <c r="C226" s="340"/>
    </row>
    <row r="227" s="354" customFormat="1" customHeight="1" spans="2:3">
      <c r="B227" s="340"/>
      <c r="C227" s="340"/>
    </row>
    <row r="228" s="354" customFormat="1" customHeight="1" spans="2:3">
      <c r="B228" s="340"/>
      <c r="C228" s="340"/>
    </row>
    <row r="229" s="354" customFormat="1" customHeight="1" spans="2:3">
      <c r="B229" s="340"/>
      <c r="C229" s="340"/>
    </row>
    <row r="230" s="354" customFormat="1" customHeight="1" spans="2:3">
      <c r="B230" s="340"/>
      <c r="C230" s="340"/>
    </row>
    <row r="231" s="354" customFormat="1" customHeight="1" spans="2:3">
      <c r="B231" s="340"/>
      <c r="C231" s="340"/>
    </row>
    <row r="232" s="354" customFormat="1" customHeight="1" spans="2:3">
      <c r="B232" s="340"/>
      <c r="C232" s="340"/>
    </row>
    <row r="233" s="354" customFormat="1" customHeight="1" spans="2:3">
      <c r="B233" s="340"/>
      <c r="C233" s="340"/>
    </row>
    <row r="234" s="354" customFormat="1" customHeight="1" spans="2:3">
      <c r="B234" s="340"/>
      <c r="C234" s="340"/>
    </row>
    <row r="235" s="354" customFormat="1" customHeight="1" spans="2:3">
      <c r="B235" s="340"/>
      <c r="C235" s="340"/>
    </row>
    <row r="236" s="354" customFormat="1" customHeight="1" spans="2:3">
      <c r="B236" s="340"/>
      <c r="C236" s="340"/>
    </row>
    <row r="237" s="354" customFormat="1" customHeight="1" spans="2:3">
      <c r="B237" s="340"/>
      <c r="C237" s="340"/>
    </row>
    <row r="238" s="354" customFormat="1" customHeight="1" spans="2:3">
      <c r="B238" s="340"/>
      <c r="C238" s="340"/>
    </row>
    <row r="239" s="354" customFormat="1" customHeight="1" spans="2:3">
      <c r="B239" s="340"/>
      <c r="C239" s="340"/>
    </row>
    <row r="240" s="354" customFormat="1" customHeight="1" spans="2:3">
      <c r="B240" s="340"/>
      <c r="C240" s="340"/>
    </row>
    <row r="241" s="354" customFormat="1" customHeight="1" spans="2:3">
      <c r="B241" s="340"/>
      <c r="C241" s="340"/>
    </row>
    <row r="242" s="354" customFormat="1" customHeight="1" spans="2:3">
      <c r="B242" s="340"/>
      <c r="C242" s="340"/>
    </row>
    <row r="243" s="354" customFormat="1" customHeight="1" spans="2:3">
      <c r="B243" s="340"/>
      <c r="C243" s="340"/>
    </row>
    <row r="244" s="354" customFormat="1" customHeight="1" spans="2:3">
      <c r="B244" s="340"/>
      <c r="C244" s="340"/>
    </row>
    <row r="245" s="354" customFormat="1" customHeight="1" spans="2:3">
      <c r="B245" s="340"/>
      <c r="C245" s="340"/>
    </row>
    <row r="246" s="354" customFormat="1" customHeight="1" spans="2:3">
      <c r="B246" s="340"/>
      <c r="C246" s="340"/>
    </row>
    <row r="247" s="354" customFormat="1" customHeight="1" spans="2:3">
      <c r="B247" s="340"/>
      <c r="C247" s="340"/>
    </row>
    <row r="248" s="354" customFormat="1" customHeight="1" spans="2:3">
      <c r="B248" s="340"/>
      <c r="C248" s="340"/>
    </row>
    <row r="249" s="354" customFormat="1" customHeight="1" spans="2:3">
      <c r="B249" s="340"/>
      <c r="C249" s="340"/>
    </row>
    <row r="250" s="354" customFormat="1" customHeight="1" spans="2:3">
      <c r="B250" s="340"/>
      <c r="C250" s="340"/>
    </row>
    <row r="251" s="354" customFormat="1" customHeight="1" spans="2:3">
      <c r="B251" s="340"/>
      <c r="C251" s="340"/>
    </row>
    <row r="252" s="354" customFormat="1" customHeight="1" spans="2:3">
      <c r="B252" s="340"/>
      <c r="C252" s="340"/>
    </row>
    <row r="253" s="354" customFormat="1" customHeight="1" spans="2:3">
      <c r="B253" s="340"/>
      <c r="C253" s="340"/>
    </row>
    <row r="254" s="354" customFormat="1" customHeight="1" spans="2:3">
      <c r="B254" s="340"/>
      <c r="C254" s="340"/>
    </row>
    <row r="255" s="354" customFormat="1" customHeight="1" spans="2:3">
      <c r="B255" s="340"/>
      <c r="C255" s="340"/>
    </row>
    <row r="256" s="354" customFormat="1" customHeight="1" spans="2:3">
      <c r="B256" s="340"/>
      <c r="C256" s="340"/>
    </row>
    <row r="257" s="354" customFormat="1" customHeight="1" spans="2:3">
      <c r="B257" s="340"/>
      <c r="C257" s="340"/>
    </row>
    <row r="258" s="354" customFormat="1" customHeight="1" spans="2:3">
      <c r="B258" s="340"/>
      <c r="C258" s="340"/>
    </row>
    <row r="259" s="354" customFormat="1" customHeight="1" spans="2:3">
      <c r="B259" s="340"/>
      <c r="C259" s="340"/>
    </row>
    <row r="260" s="354" customFormat="1" customHeight="1" spans="2:3">
      <c r="B260" s="340"/>
      <c r="C260" s="340"/>
    </row>
    <row r="261" s="354" customFormat="1" customHeight="1" spans="2:3">
      <c r="B261" s="340"/>
      <c r="C261" s="340"/>
    </row>
    <row r="262" s="354" customFormat="1" customHeight="1" spans="2:3">
      <c r="B262" s="340"/>
      <c r="C262" s="340"/>
    </row>
    <row r="263" s="354" customFormat="1" customHeight="1" spans="2:3">
      <c r="B263" s="340"/>
      <c r="C263" s="340"/>
    </row>
    <row r="264" s="354" customFormat="1" customHeight="1" spans="2:3">
      <c r="B264" s="340"/>
      <c r="C264" s="340"/>
    </row>
    <row r="265" s="354" customFormat="1" customHeight="1" spans="2:3">
      <c r="B265" s="340"/>
      <c r="C265" s="340"/>
    </row>
    <row r="266" s="354" customFormat="1" customHeight="1" spans="2:3">
      <c r="B266" s="340"/>
      <c r="C266" s="340"/>
    </row>
    <row r="267" s="354" customFormat="1" customHeight="1" spans="2:3">
      <c r="B267" s="340"/>
      <c r="C267" s="340"/>
    </row>
    <row r="268" s="354" customFormat="1" customHeight="1" spans="2:3">
      <c r="B268" s="340"/>
      <c r="C268" s="340"/>
    </row>
    <row r="269" s="354" customFormat="1" customHeight="1" spans="2:3">
      <c r="B269" s="340"/>
      <c r="C269" s="340"/>
    </row>
    <row r="270" s="354" customFormat="1" customHeight="1" spans="2:3">
      <c r="B270" s="340"/>
      <c r="C270" s="340"/>
    </row>
    <row r="271" s="354" customFormat="1" customHeight="1" spans="2:3">
      <c r="B271" s="340"/>
      <c r="C271" s="340"/>
    </row>
    <row r="272" s="354" customFormat="1" customHeight="1" spans="2:3">
      <c r="B272" s="340"/>
      <c r="C272" s="340"/>
    </row>
    <row r="273" s="354" customFormat="1" customHeight="1" spans="2:3">
      <c r="B273" s="340"/>
      <c r="C273" s="340"/>
    </row>
    <row r="274" s="354" customFormat="1" customHeight="1" spans="2:3">
      <c r="B274" s="340"/>
      <c r="C274" s="340"/>
    </row>
    <row r="275" s="354" customFormat="1" customHeight="1" spans="2:3">
      <c r="B275" s="340"/>
      <c r="C275" s="340"/>
    </row>
    <row r="276" s="354" customFormat="1" customHeight="1" spans="2:3">
      <c r="B276" s="340"/>
      <c r="C276" s="340"/>
    </row>
    <row r="277" s="354" customFormat="1" customHeight="1" spans="2:3">
      <c r="B277" s="340"/>
      <c r="C277" s="340"/>
    </row>
    <row r="278" s="354" customFormat="1" customHeight="1" spans="2:3">
      <c r="B278" s="340"/>
      <c r="C278" s="340"/>
    </row>
    <row r="279" s="354" customFormat="1" customHeight="1" spans="2:3">
      <c r="B279" s="340"/>
      <c r="C279" s="340"/>
    </row>
    <row r="280" s="354" customFormat="1" customHeight="1" spans="2:3">
      <c r="B280" s="340"/>
      <c r="C280" s="340"/>
    </row>
    <row r="281" s="354" customFormat="1" customHeight="1" spans="2:3">
      <c r="B281" s="340"/>
      <c r="C281" s="340"/>
    </row>
    <row r="282" s="354" customFormat="1" customHeight="1" spans="2:3">
      <c r="B282" s="340"/>
      <c r="C282" s="340"/>
    </row>
    <row r="283" s="354" customFormat="1" customHeight="1" spans="2:3">
      <c r="B283" s="340"/>
      <c r="C283" s="340"/>
    </row>
    <row r="284" s="354" customFormat="1" customHeight="1" spans="2:3">
      <c r="B284" s="340"/>
      <c r="C284" s="340"/>
    </row>
    <row r="285" s="354" customFormat="1" customHeight="1" spans="2:3">
      <c r="B285" s="340"/>
      <c r="C285" s="340"/>
    </row>
    <row r="286" s="354" customFormat="1" customHeight="1" spans="2:3">
      <c r="B286" s="340"/>
      <c r="C286" s="340"/>
    </row>
    <row r="287" s="354" customFormat="1" customHeight="1" spans="2:3">
      <c r="B287" s="340"/>
      <c r="C287" s="340"/>
    </row>
    <row r="288" s="354" customFormat="1" customHeight="1" spans="2:3">
      <c r="B288" s="340"/>
      <c r="C288" s="340"/>
    </row>
    <row r="289" s="354" customFormat="1" customHeight="1" spans="2:3">
      <c r="B289" s="340"/>
      <c r="C289" s="340"/>
    </row>
    <row r="290" s="354" customFormat="1" customHeight="1" spans="2:3">
      <c r="B290" s="340"/>
      <c r="C290" s="340"/>
    </row>
    <row r="291" s="354" customFormat="1" customHeight="1" spans="2:3">
      <c r="B291" s="340"/>
      <c r="C291" s="340"/>
    </row>
    <row r="292" s="354" customFormat="1" customHeight="1" spans="2:3">
      <c r="B292" s="340"/>
      <c r="C292" s="340"/>
    </row>
    <row r="293" s="354" customFormat="1" customHeight="1" spans="2:3">
      <c r="B293" s="340"/>
      <c r="C293" s="340"/>
    </row>
    <row r="294" s="354" customFormat="1" customHeight="1" spans="2:3">
      <c r="B294" s="340"/>
      <c r="C294" s="340"/>
    </row>
    <row r="295" s="354" customFormat="1" customHeight="1" spans="2:3">
      <c r="B295" s="340"/>
      <c r="C295" s="340"/>
    </row>
    <row r="296" s="354" customFormat="1" customHeight="1" spans="2:3">
      <c r="B296" s="340"/>
      <c r="C296" s="340"/>
    </row>
    <row r="297" s="354" customFormat="1" customHeight="1" spans="2:3">
      <c r="B297" s="340"/>
      <c r="C297" s="340"/>
    </row>
    <row r="298" s="354" customFormat="1" customHeight="1" spans="2:3">
      <c r="B298" s="340"/>
      <c r="C298" s="340"/>
    </row>
    <row r="299" s="354" customFormat="1" customHeight="1" spans="2:3">
      <c r="B299" s="340"/>
      <c r="C299" s="340"/>
    </row>
    <row r="300" s="354" customFormat="1" customHeight="1" spans="2:3">
      <c r="B300" s="340"/>
      <c r="C300" s="340"/>
    </row>
    <row r="301" s="354" customFormat="1" customHeight="1" spans="2:3">
      <c r="B301" s="340"/>
      <c r="C301" s="340"/>
    </row>
    <row r="302" s="354" customFormat="1" customHeight="1" spans="2:3">
      <c r="B302" s="340"/>
      <c r="C302" s="340"/>
    </row>
    <row r="303" s="354" customFormat="1" customHeight="1" spans="2:3">
      <c r="B303" s="340"/>
      <c r="C303" s="340"/>
    </row>
    <row r="304" s="354" customFormat="1" customHeight="1" spans="2:3">
      <c r="B304" s="340"/>
      <c r="C304" s="340"/>
    </row>
    <row r="305" s="354" customFormat="1" customHeight="1" spans="2:3">
      <c r="B305" s="340"/>
      <c r="C305" s="340"/>
    </row>
    <row r="306" s="354" customFormat="1" customHeight="1" spans="2:3">
      <c r="B306" s="340"/>
      <c r="C306" s="340"/>
    </row>
    <row r="307" s="354" customFormat="1" customHeight="1" spans="2:3">
      <c r="B307" s="340"/>
      <c r="C307" s="340"/>
    </row>
    <row r="308" s="354" customFormat="1" customHeight="1" spans="2:3">
      <c r="B308" s="340"/>
      <c r="C308" s="340"/>
    </row>
    <row r="309" s="354" customFormat="1" customHeight="1" spans="2:3">
      <c r="B309" s="340"/>
      <c r="C309" s="340"/>
    </row>
    <row r="310" s="354" customFormat="1" customHeight="1" spans="2:3">
      <c r="B310" s="340"/>
      <c r="C310" s="340"/>
    </row>
    <row r="311" s="354" customFormat="1" customHeight="1" spans="2:3">
      <c r="B311" s="340"/>
      <c r="C311" s="340"/>
    </row>
    <row r="312" s="354" customFormat="1" customHeight="1" spans="2:3">
      <c r="B312" s="340"/>
      <c r="C312" s="340"/>
    </row>
    <row r="313" s="354" customFormat="1" customHeight="1" spans="2:3">
      <c r="B313" s="340"/>
      <c r="C313" s="340"/>
    </row>
    <row r="314" s="354" customFormat="1" customHeight="1" spans="2:3">
      <c r="B314" s="340"/>
      <c r="C314" s="340"/>
    </row>
    <row r="315" s="354" customFormat="1" customHeight="1" spans="2:3">
      <c r="B315" s="340"/>
      <c r="C315" s="340"/>
    </row>
    <row r="316" s="354" customFormat="1" customHeight="1" spans="2:3">
      <c r="B316" s="340"/>
      <c r="C316" s="340"/>
    </row>
    <row r="317" s="354" customFormat="1" customHeight="1" spans="2:3">
      <c r="B317" s="340"/>
      <c r="C317" s="340"/>
    </row>
    <row r="318" s="354" customFormat="1" customHeight="1" spans="2:3">
      <c r="B318" s="340"/>
      <c r="C318" s="340"/>
    </row>
    <row r="319" s="354" customFormat="1" customHeight="1" spans="2:3">
      <c r="B319" s="340"/>
      <c r="C319" s="340"/>
    </row>
    <row r="320" s="354" customFormat="1" customHeight="1" spans="2:3">
      <c r="B320" s="340"/>
      <c r="C320" s="340"/>
    </row>
    <row r="321" s="354" customFormat="1" customHeight="1" spans="2:3">
      <c r="B321" s="340"/>
      <c r="C321" s="340"/>
    </row>
    <row r="322" s="354" customFormat="1" customHeight="1" spans="2:3">
      <c r="B322" s="340"/>
      <c r="C322" s="340"/>
    </row>
    <row r="323" s="354" customFormat="1" customHeight="1" spans="2:3">
      <c r="B323" s="340"/>
      <c r="C323" s="340"/>
    </row>
    <row r="324" s="354" customFormat="1" customHeight="1" spans="2:3">
      <c r="B324" s="340"/>
      <c r="C324" s="340"/>
    </row>
    <row r="325" s="354" customFormat="1" customHeight="1" spans="2:3">
      <c r="B325" s="340"/>
      <c r="C325" s="340"/>
    </row>
    <row r="326" s="354" customFormat="1" customHeight="1" spans="2:3">
      <c r="B326" s="340"/>
      <c r="C326" s="340"/>
    </row>
    <row r="327" s="354" customFormat="1" customHeight="1" spans="2:3">
      <c r="B327" s="340"/>
      <c r="C327" s="340"/>
    </row>
    <row r="328" s="354" customFormat="1" customHeight="1" spans="2:3">
      <c r="B328" s="340"/>
      <c r="C328" s="340"/>
    </row>
    <row r="329" s="354" customFormat="1" customHeight="1" spans="2:3">
      <c r="B329" s="340"/>
      <c r="C329" s="340"/>
    </row>
    <row r="330" s="354" customFormat="1" customHeight="1" spans="2:3">
      <c r="B330" s="340"/>
      <c r="C330" s="340"/>
    </row>
    <row r="331" s="354" customFormat="1" customHeight="1" spans="2:3">
      <c r="B331" s="340"/>
      <c r="C331" s="340"/>
    </row>
    <row r="332" s="354" customFormat="1" customHeight="1" spans="2:3">
      <c r="B332" s="340"/>
      <c r="C332" s="340"/>
    </row>
    <row r="333" s="354" customFormat="1" customHeight="1" spans="2:3">
      <c r="B333" s="340"/>
      <c r="C333" s="340"/>
    </row>
    <row r="334" s="354" customFormat="1" customHeight="1" spans="2:3">
      <c r="B334" s="340"/>
      <c r="C334" s="340"/>
    </row>
    <row r="335" s="354" customFormat="1" customHeight="1" spans="2:3">
      <c r="B335" s="340"/>
      <c r="C335" s="340"/>
    </row>
    <row r="336" s="354" customFormat="1" customHeight="1" spans="2:3">
      <c r="B336" s="340"/>
      <c r="C336" s="340"/>
    </row>
    <row r="337" s="354" customFormat="1" customHeight="1" spans="2:3">
      <c r="B337" s="340"/>
      <c r="C337" s="340"/>
    </row>
    <row r="338" s="354" customFormat="1" customHeight="1" spans="2:3">
      <c r="B338" s="340"/>
      <c r="C338" s="340"/>
    </row>
    <row r="339" s="354" customFormat="1" customHeight="1" spans="2:3">
      <c r="B339" s="340"/>
      <c r="C339" s="340"/>
    </row>
    <row r="340" s="354" customFormat="1" customHeight="1" spans="2:3">
      <c r="B340" s="340"/>
      <c r="C340" s="340"/>
    </row>
    <row r="341" s="354" customFormat="1" customHeight="1" spans="2:3">
      <c r="B341" s="340"/>
      <c r="C341" s="340"/>
    </row>
    <row r="342" s="354" customFormat="1" customHeight="1" spans="2:3">
      <c r="B342" s="340"/>
      <c r="C342" s="340"/>
    </row>
    <row r="343" s="354" customFormat="1" customHeight="1" spans="2:3">
      <c r="B343" s="340"/>
      <c r="C343" s="340"/>
    </row>
    <row r="344" s="354" customFormat="1" customHeight="1" spans="2:3">
      <c r="B344" s="340"/>
      <c r="C344" s="340"/>
    </row>
    <row r="345" s="354" customFormat="1" customHeight="1" spans="2:3">
      <c r="B345" s="340"/>
      <c r="C345" s="340"/>
    </row>
    <row r="346" s="354" customFormat="1" customHeight="1" spans="2:3">
      <c r="B346" s="340"/>
      <c r="C346" s="340"/>
    </row>
    <row r="347" s="354" customFormat="1" customHeight="1" spans="2:3">
      <c r="B347" s="340"/>
      <c r="C347" s="340"/>
    </row>
    <row r="348" s="354" customFormat="1" customHeight="1" spans="2:3">
      <c r="B348" s="340"/>
      <c r="C348" s="340"/>
    </row>
    <row r="349" s="354" customFormat="1" customHeight="1" spans="2:3">
      <c r="B349" s="340"/>
      <c r="C349" s="340"/>
    </row>
    <row r="350" s="354" customFormat="1" customHeight="1" spans="2:3">
      <c r="B350" s="340"/>
      <c r="C350" s="340"/>
    </row>
    <row r="351" s="354" customFormat="1" customHeight="1" spans="2:3">
      <c r="B351" s="340"/>
      <c r="C351" s="340"/>
    </row>
    <row r="352" s="354" customFormat="1" customHeight="1" spans="2:3">
      <c r="B352" s="340"/>
      <c r="C352" s="340"/>
    </row>
    <row r="353" s="354" customFormat="1" customHeight="1" spans="2:3">
      <c r="B353" s="340"/>
      <c r="C353" s="340"/>
    </row>
    <row r="354" s="354" customFormat="1" customHeight="1" spans="2:3">
      <c r="B354" s="340"/>
      <c r="C354" s="340"/>
    </row>
    <row r="355" s="354" customFormat="1" customHeight="1" spans="2:3">
      <c r="B355" s="340"/>
      <c r="C355" s="340"/>
    </row>
    <row r="356" s="354" customFormat="1" customHeight="1" spans="2:3">
      <c r="B356" s="340"/>
      <c r="C356" s="340"/>
    </row>
    <row r="357" s="354" customFormat="1" customHeight="1" spans="2:3">
      <c r="B357" s="340"/>
      <c r="C357" s="340"/>
    </row>
    <row r="358" s="354" customFormat="1" customHeight="1" spans="2:3">
      <c r="B358" s="340"/>
      <c r="C358" s="340"/>
    </row>
    <row r="359" s="354" customFormat="1" customHeight="1" spans="2:3">
      <c r="B359" s="340"/>
      <c r="C359" s="340"/>
    </row>
    <row r="360" s="354" customFormat="1" customHeight="1" spans="2:3">
      <c r="B360" s="340"/>
      <c r="C360" s="340"/>
    </row>
    <row r="361" s="354" customFormat="1" customHeight="1" spans="2:3">
      <c r="B361" s="340"/>
      <c r="C361" s="340"/>
    </row>
    <row r="362" s="354" customFormat="1" customHeight="1" spans="2:3">
      <c r="B362" s="340"/>
      <c r="C362" s="340"/>
    </row>
    <row r="363" s="354" customFormat="1" customHeight="1" spans="2:3">
      <c r="B363" s="340"/>
      <c r="C363" s="340"/>
    </row>
    <row r="364" s="354" customFormat="1" customHeight="1" spans="2:3">
      <c r="B364" s="340"/>
      <c r="C364" s="340"/>
    </row>
    <row r="365" s="354" customFormat="1" customHeight="1" spans="2:3">
      <c r="B365" s="340"/>
      <c r="C365" s="340"/>
    </row>
    <row r="366" s="354" customFormat="1" customHeight="1" spans="2:3">
      <c r="B366" s="340"/>
      <c r="C366" s="340"/>
    </row>
    <row r="367" s="354" customFormat="1" customHeight="1" spans="2:3">
      <c r="B367" s="340"/>
      <c r="C367" s="340"/>
    </row>
    <row r="368" s="354" customFormat="1" customHeight="1" spans="2:3">
      <c r="B368" s="340"/>
      <c r="C368" s="340"/>
    </row>
    <row r="369" s="354" customFormat="1" customHeight="1" spans="2:3">
      <c r="B369" s="340"/>
      <c r="C369" s="340"/>
    </row>
    <row r="370" s="354" customFormat="1" customHeight="1" spans="2:3">
      <c r="B370" s="340"/>
      <c r="C370" s="340"/>
    </row>
    <row r="371" s="354" customFormat="1" customHeight="1" spans="2:3">
      <c r="B371" s="340"/>
      <c r="C371" s="340"/>
    </row>
    <row r="372" s="354" customFormat="1" customHeight="1" spans="2:3">
      <c r="B372" s="340"/>
      <c r="C372" s="340"/>
    </row>
    <row r="373" s="354" customFormat="1" customHeight="1" spans="2:3">
      <c r="B373" s="340"/>
      <c r="C373" s="340"/>
    </row>
    <row r="374" s="354" customFormat="1" customHeight="1" spans="2:3">
      <c r="B374" s="340"/>
      <c r="C374" s="340"/>
    </row>
    <row r="375" s="354" customFormat="1" customHeight="1" spans="2:3">
      <c r="B375" s="340"/>
      <c r="C375" s="340"/>
    </row>
    <row r="376" s="354" customFormat="1" customHeight="1" spans="2:3">
      <c r="B376" s="340"/>
      <c r="C376" s="340"/>
    </row>
    <row r="377" s="354" customFormat="1" customHeight="1" spans="2:3">
      <c r="B377" s="340"/>
      <c r="C377" s="340"/>
    </row>
    <row r="378" s="354" customFormat="1" customHeight="1" spans="2:3">
      <c r="B378" s="340"/>
      <c r="C378" s="340"/>
    </row>
    <row r="379" s="354" customFormat="1" customHeight="1" spans="2:3">
      <c r="B379" s="340"/>
      <c r="C379" s="340"/>
    </row>
    <row r="380" s="354" customFormat="1" customHeight="1" spans="2:3">
      <c r="B380" s="340"/>
      <c r="C380" s="340"/>
    </row>
    <row r="381" s="354" customFormat="1" customHeight="1" spans="2:3">
      <c r="B381" s="340"/>
      <c r="C381" s="340"/>
    </row>
    <row r="382" s="354" customFormat="1" customHeight="1" spans="2:3">
      <c r="B382" s="340"/>
      <c r="C382" s="340"/>
    </row>
    <row r="383" s="354" customFormat="1" customHeight="1" spans="2:3">
      <c r="B383" s="340"/>
      <c r="C383" s="340"/>
    </row>
    <row r="384" s="354" customFormat="1" customHeight="1" spans="2:3">
      <c r="B384" s="340"/>
      <c r="C384" s="340"/>
    </row>
    <row r="385" s="354" customFormat="1" customHeight="1" spans="2:3">
      <c r="B385" s="340"/>
      <c r="C385" s="340"/>
    </row>
    <row r="386" s="354" customFormat="1" customHeight="1" spans="2:3">
      <c r="B386" s="340"/>
      <c r="C386" s="340"/>
    </row>
    <row r="387" s="354" customFormat="1" customHeight="1" spans="2:3">
      <c r="B387" s="340"/>
      <c r="C387" s="340"/>
    </row>
    <row r="388" s="354" customFormat="1" customHeight="1" spans="2:3">
      <c r="B388" s="340"/>
      <c r="C388" s="340"/>
    </row>
    <row r="389" s="354" customFormat="1" customHeight="1" spans="2:3">
      <c r="B389" s="340"/>
      <c r="C389" s="340"/>
    </row>
    <row r="390" s="354" customFormat="1" customHeight="1" spans="2:3">
      <c r="B390" s="340"/>
      <c r="C390" s="340"/>
    </row>
    <row r="391" s="354" customFormat="1" customHeight="1" spans="2:3">
      <c r="B391" s="340"/>
      <c r="C391" s="340"/>
    </row>
    <row r="392" s="354" customFormat="1" customHeight="1" spans="2:3">
      <c r="B392" s="340"/>
      <c r="C392" s="340"/>
    </row>
    <row r="393" s="354" customFormat="1" customHeight="1" spans="2:3">
      <c r="B393" s="340"/>
      <c r="C393" s="340"/>
    </row>
    <row r="394" s="354" customFormat="1" customHeight="1" spans="2:3">
      <c r="B394" s="340"/>
      <c r="C394" s="340"/>
    </row>
    <row r="395" s="354" customFormat="1" customHeight="1" spans="2:3">
      <c r="B395" s="340"/>
      <c r="C395" s="340"/>
    </row>
    <row r="396" s="354" customFormat="1" customHeight="1" spans="2:3">
      <c r="B396" s="340"/>
      <c r="C396" s="340"/>
    </row>
    <row r="397" s="354" customFormat="1" customHeight="1" spans="2:3">
      <c r="B397" s="340"/>
      <c r="C397" s="340"/>
    </row>
    <row r="398" s="354" customFormat="1" customHeight="1" spans="2:3">
      <c r="B398" s="340"/>
      <c r="C398" s="340"/>
    </row>
    <row r="399" s="354" customFormat="1" customHeight="1" spans="2:3">
      <c r="B399" s="340"/>
      <c r="C399" s="340"/>
    </row>
    <row r="400" s="354" customFormat="1" customHeight="1" spans="2:3">
      <c r="B400" s="340"/>
      <c r="C400" s="340"/>
    </row>
    <row r="401" s="354" customFormat="1" customHeight="1" spans="2:3">
      <c r="B401" s="340"/>
      <c r="C401" s="340"/>
    </row>
    <row r="402" s="354" customFormat="1" customHeight="1" spans="2:3">
      <c r="B402" s="340"/>
      <c r="C402" s="340"/>
    </row>
    <row r="403" s="354" customFormat="1" customHeight="1" spans="2:3">
      <c r="B403" s="340"/>
      <c r="C403" s="340"/>
    </row>
    <row r="404" s="354" customFormat="1" customHeight="1" spans="2:3">
      <c r="B404" s="340"/>
      <c r="C404" s="340"/>
    </row>
    <row r="405" s="354" customFormat="1" customHeight="1" spans="2:3">
      <c r="B405" s="340"/>
      <c r="C405" s="340"/>
    </row>
    <row r="406" s="354" customFormat="1" customHeight="1" spans="2:3">
      <c r="B406" s="340"/>
      <c r="C406" s="340"/>
    </row>
    <row r="407" s="354" customFormat="1" customHeight="1" spans="2:3">
      <c r="B407" s="340"/>
      <c r="C407" s="340"/>
    </row>
    <row r="408" s="354" customFormat="1" customHeight="1" spans="2:3">
      <c r="B408" s="340"/>
      <c r="C408" s="340"/>
    </row>
    <row r="409" s="354" customFormat="1" customHeight="1" spans="2:3">
      <c r="B409" s="340"/>
      <c r="C409" s="340"/>
    </row>
    <row r="410" s="354" customFormat="1" customHeight="1" spans="2:3">
      <c r="B410" s="340"/>
      <c r="C410" s="340"/>
    </row>
    <row r="411" s="354" customFormat="1" customHeight="1" spans="2:3">
      <c r="B411" s="340"/>
      <c r="C411" s="340"/>
    </row>
    <row r="412" s="354" customFormat="1" customHeight="1" spans="2:3">
      <c r="B412" s="340"/>
      <c r="C412" s="340"/>
    </row>
    <row r="413" s="354" customFormat="1" customHeight="1" spans="2:3">
      <c r="B413" s="340"/>
      <c r="C413" s="340"/>
    </row>
    <row r="414" s="354" customFormat="1" customHeight="1" spans="2:3">
      <c r="B414" s="340"/>
      <c r="C414" s="340"/>
    </row>
    <row r="415" s="354" customFormat="1" customHeight="1" spans="2:3">
      <c r="B415" s="340"/>
      <c r="C415" s="340"/>
    </row>
    <row r="416" s="354" customFormat="1" customHeight="1" spans="2:3">
      <c r="B416" s="340"/>
      <c r="C416" s="340"/>
    </row>
    <row r="417" s="354" customFormat="1" customHeight="1" spans="2:3">
      <c r="B417" s="340"/>
      <c r="C417" s="340"/>
    </row>
    <row r="418" s="354" customFormat="1" customHeight="1" spans="2:3">
      <c r="B418" s="340"/>
      <c r="C418" s="340"/>
    </row>
    <row r="419" s="354" customFormat="1" customHeight="1" spans="2:3">
      <c r="B419" s="340"/>
      <c r="C419" s="340"/>
    </row>
    <row r="420" s="354" customFormat="1" customHeight="1" spans="2:3">
      <c r="B420" s="340"/>
      <c r="C420" s="340"/>
    </row>
    <row r="421" s="354" customFormat="1" customHeight="1" spans="2:3">
      <c r="B421" s="340"/>
      <c r="C421" s="340"/>
    </row>
    <row r="422" s="354" customFormat="1" customHeight="1" spans="2:3">
      <c r="B422" s="340"/>
      <c r="C422" s="340"/>
    </row>
    <row r="423" s="354" customFormat="1" customHeight="1" spans="2:3">
      <c r="B423" s="340"/>
      <c r="C423" s="340"/>
    </row>
    <row r="424" s="354" customFormat="1" customHeight="1" spans="2:3">
      <c r="B424" s="340"/>
      <c r="C424" s="340"/>
    </row>
    <row r="425" s="354" customFormat="1" customHeight="1" spans="2:3">
      <c r="B425" s="340"/>
      <c r="C425" s="340"/>
    </row>
    <row r="426" s="354" customFormat="1" customHeight="1" spans="2:3">
      <c r="B426" s="340"/>
      <c r="C426" s="340"/>
    </row>
    <row r="427" s="354" customFormat="1" customHeight="1" spans="2:3">
      <c r="B427" s="340"/>
      <c r="C427" s="340"/>
    </row>
    <row r="428" s="354" customFormat="1" customHeight="1" spans="2:3">
      <c r="B428" s="340"/>
      <c r="C428" s="340"/>
    </row>
    <row r="429" s="354" customFormat="1" customHeight="1" spans="2:3">
      <c r="B429" s="340"/>
      <c r="C429" s="340"/>
    </row>
    <row r="430" s="354" customFormat="1" customHeight="1" spans="2:3">
      <c r="B430" s="340"/>
      <c r="C430" s="340"/>
    </row>
    <row r="431" s="354" customFormat="1" customHeight="1" spans="2:3">
      <c r="B431" s="340"/>
      <c r="C431" s="340"/>
    </row>
    <row r="432" s="354" customFormat="1" customHeight="1" spans="2:3">
      <c r="B432" s="340"/>
      <c r="C432" s="340"/>
    </row>
    <row r="433" s="354" customFormat="1" customHeight="1" spans="2:3">
      <c r="B433" s="340"/>
      <c r="C433" s="340"/>
    </row>
    <row r="434" s="354" customFormat="1" customHeight="1" spans="2:3">
      <c r="B434" s="340"/>
      <c r="C434" s="340"/>
    </row>
    <row r="435" s="354" customFormat="1" customHeight="1" spans="2:3">
      <c r="B435" s="340"/>
      <c r="C435" s="340"/>
    </row>
    <row r="436" s="354" customFormat="1" customHeight="1" spans="2:3">
      <c r="B436" s="340"/>
      <c r="C436" s="340"/>
    </row>
    <row r="437" s="354" customFormat="1" customHeight="1" spans="2:3">
      <c r="B437" s="340"/>
      <c r="C437" s="340"/>
    </row>
    <row r="438" s="354" customFormat="1" customHeight="1" spans="2:3">
      <c r="B438" s="340"/>
      <c r="C438" s="340"/>
    </row>
    <row r="439" s="354" customFormat="1" customHeight="1" spans="2:3">
      <c r="B439" s="340"/>
      <c r="C439" s="340"/>
    </row>
    <row r="440" s="354" customFormat="1" customHeight="1" spans="2:3">
      <c r="B440" s="340"/>
      <c r="C440" s="340"/>
    </row>
    <row r="441" s="354" customFormat="1" customHeight="1" spans="2:3">
      <c r="B441" s="340"/>
      <c r="C441" s="340"/>
    </row>
    <row r="442" s="354" customFormat="1" customHeight="1" spans="2:3">
      <c r="B442" s="340"/>
      <c r="C442" s="340"/>
    </row>
    <row r="443" s="354" customFormat="1" customHeight="1" spans="2:3">
      <c r="B443" s="340"/>
      <c r="C443" s="340"/>
    </row>
    <row r="444" s="354" customFormat="1" customHeight="1" spans="2:3">
      <c r="B444" s="340"/>
      <c r="C444" s="340"/>
    </row>
    <row r="445" s="354" customFormat="1" customHeight="1" spans="2:3">
      <c r="B445" s="340"/>
      <c r="C445" s="340"/>
    </row>
    <row r="446" s="354" customFormat="1" customHeight="1" spans="2:3">
      <c r="B446" s="340"/>
      <c r="C446" s="340"/>
    </row>
    <row r="447" s="354" customFormat="1" customHeight="1" spans="2:3">
      <c r="B447" s="340"/>
      <c r="C447" s="340"/>
    </row>
    <row r="448" s="354" customFormat="1" customHeight="1" spans="2:3">
      <c r="B448" s="340"/>
      <c r="C448" s="340"/>
    </row>
    <row r="449" s="354" customFormat="1" customHeight="1" spans="2:3">
      <c r="B449" s="340"/>
      <c r="C449" s="340"/>
    </row>
    <row r="450" s="354" customFormat="1" customHeight="1" spans="2:3">
      <c r="B450" s="340"/>
      <c r="C450" s="340"/>
    </row>
    <row r="451" s="354" customFormat="1" customHeight="1" spans="2:3">
      <c r="B451" s="340"/>
      <c r="C451" s="340"/>
    </row>
    <row r="452" s="354" customFormat="1" customHeight="1" spans="2:3">
      <c r="B452" s="340"/>
      <c r="C452" s="340"/>
    </row>
    <row r="453" s="354" customFormat="1" customHeight="1" spans="2:3">
      <c r="B453" s="340"/>
      <c r="C453" s="340"/>
    </row>
    <row r="454" s="354" customFormat="1" customHeight="1" spans="2:3">
      <c r="B454" s="340"/>
      <c r="C454" s="340"/>
    </row>
    <row r="455" s="354" customFormat="1" customHeight="1" spans="2:3">
      <c r="B455" s="340"/>
      <c r="C455" s="340"/>
    </row>
    <row r="456" s="354" customFormat="1" customHeight="1" spans="2:3">
      <c r="B456" s="340"/>
      <c r="C456" s="340"/>
    </row>
    <row r="457" s="354" customFormat="1" customHeight="1" spans="2:3">
      <c r="B457" s="340"/>
      <c r="C457" s="340"/>
    </row>
    <row r="458" s="354" customFormat="1" customHeight="1" spans="2:3">
      <c r="B458" s="340"/>
      <c r="C458" s="340"/>
    </row>
    <row r="459" s="354" customFormat="1" customHeight="1" spans="2:3">
      <c r="B459" s="340"/>
      <c r="C459" s="340"/>
    </row>
    <row r="460" s="354" customFormat="1" customHeight="1" spans="2:3">
      <c r="B460" s="340"/>
      <c r="C460" s="340"/>
    </row>
    <row r="461" s="354" customFormat="1" customHeight="1" spans="2:3">
      <c r="B461" s="340"/>
      <c r="C461" s="340"/>
    </row>
    <row r="462" s="354" customFormat="1" customHeight="1" spans="2:3">
      <c r="B462" s="340"/>
      <c r="C462" s="340"/>
    </row>
    <row r="463" s="354" customFormat="1" customHeight="1" spans="2:3">
      <c r="B463" s="340"/>
      <c r="C463" s="340"/>
    </row>
    <row r="464" s="354" customFormat="1" customHeight="1" spans="2:3">
      <c r="B464" s="340"/>
      <c r="C464" s="340"/>
    </row>
    <row r="465" s="354" customFormat="1" customHeight="1" spans="2:3">
      <c r="B465" s="340"/>
      <c r="C465" s="340"/>
    </row>
    <row r="466" s="354" customFormat="1" customHeight="1" spans="2:3">
      <c r="B466" s="340"/>
      <c r="C466" s="340"/>
    </row>
    <row r="467" s="354" customFormat="1" customHeight="1" spans="2:3">
      <c r="B467" s="340"/>
      <c r="C467" s="340"/>
    </row>
    <row r="468" s="354" customFormat="1" customHeight="1" spans="2:3">
      <c r="B468" s="340"/>
      <c r="C468" s="340"/>
    </row>
    <row r="469" s="354" customFormat="1" customHeight="1" spans="2:3">
      <c r="B469" s="340"/>
      <c r="C469" s="340"/>
    </row>
    <row r="470" s="354" customFormat="1" customHeight="1" spans="2:3">
      <c r="B470" s="340"/>
      <c r="C470" s="340"/>
    </row>
    <row r="471" s="354" customFormat="1" customHeight="1" spans="2:3">
      <c r="B471" s="340"/>
      <c r="C471" s="340"/>
    </row>
    <row r="472" s="354" customFormat="1" customHeight="1" spans="2:3">
      <c r="B472" s="340"/>
      <c r="C472" s="340"/>
    </row>
    <row r="473" s="354" customFormat="1" customHeight="1" spans="2:3">
      <c r="B473" s="340"/>
      <c r="C473" s="340"/>
    </row>
    <row r="474" s="354" customFormat="1" customHeight="1" spans="2:3">
      <c r="B474" s="340"/>
      <c r="C474" s="340"/>
    </row>
    <row r="475" s="354" customFormat="1" customHeight="1" spans="2:3">
      <c r="B475" s="340"/>
      <c r="C475" s="340"/>
    </row>
    <row r="476" s="354" customFormat="1" customHeight="1" spans="2:3">
      <c r="B476" s="340"/>
      <c r="C476" s="340"/>
    </row>
    <row r="477" s="354" customFormat="1" customHeight="1" spans="2:3">
      <c r="B477" s="340"/>
      <c r="C477" s="340"/>
    </row>
    <row r="478" s="354" customFormat="1" customHeight="1" spans="2:3">
      <c r="B478" s="340"/>
      <c r="C478" s="340"/>
    </row>
    <row r="479" s="354" customFormat="1" customHeight="1" spans="2:3">
      <c r="B479" s="340"/>
      <c r="C479" s="340"/>
    </row>
    <row r="480" s="354" customFormat="1" customHeight="1" spans="2:3">
      <c r="B480" s="340"/>
      <c r="C480" s="340"/>
    </row>
    <row r="481" s="354" customFormat="1" customHeight="1" spans="2:3">
      <c r="B481" s="340"/>
      <c r="C481" s="340"/>
    </row>
    <row r="482" s="354" customFormat="1" customHeight="1" spans="2:3">
      <c r="B482" s="340"/>
      <c r="C482" s="340"/>
    </row>
    <row r="483" s="354" customFormat="1" customHeight="1" spans="2:3">
      <c r="B483" s="340"/>
      <c r="C483" s="340"/>
    </row>
    <row r="484" s="354" customFormat="1" customHeight="1" spans="2:3">
      <c r="B484" s="340"/>
      <c r="C484" s="340"/>
    </row>
    <row r="485" s="354" customFormat="1" customHeight="1" spans="2:3">
      <c r="B485" s="340"/>
      <c r="C485" s="340"/>
    </row>
    <row r="486" s="354" customFormat="1" customHeight="1" spans="2:3">
      <c r="B486" s="340"/>
      <c r="C486" s="340"/>
    </row>
    <row r="487" s="354" customFormat="1" customHeight="1" spans="2:3">
      <c r="B487" s="340"/>
      <c r="C487" s="340"/>
    </row>
    <row r="488" s="354" customFormat="1" customHeight="1" spans="2:3">
      <c r="B488" s="340"/>
      <c r="C488" s="340"/>
    </row>
    <row r="489" s="354" customFormat="1" customHeight="1" spans="2:3">
      <c r="B489" s="340"/>
      <c r="C489" s="340"/>
    </row>
    <row r="490" s="354" customFormat="1" customHeight="1" spans="2:3">
      <c r="B490" s="340"/>
      <c r="C490" s="340"/>
    </row>
    <row r="491" s="354" customFormat="1" customHeight="1" spans="2:3">
      <c r="B491" s="340"/>
      <c r="C491" s="340"/>
    </row>
    <row r="492" s="354" customFormat="1" customHeight="1" spans="2:3">
      <c r="B492" s="340"/>
      <c r="C492" s="340"/>
    </row>
    <row r="493" s="354" customFormat="1" customHeight="1" spans="2:3">
      <c r="B493" s="340"/>
      <c r="C493" s="340"/>
    </row>
    <row r="494" s="354" customFormat="1" customHeight="1" spans="2:3">
      <c r="B494" s="340"/>
      <c r="C494" s="340"/>
    </row>
    <row r="495" s="354" customFormat="1" customHeight="1" spans="2:3">
      <c r="B495" s="340"/>
      <c r="C495" s="340"/>
    </row>
    <row r="496" s="354" customFormat="1" customHeight="1" spans="2:3">
      <c r="B496" s="340"/>
      <c r="C496" s="340"/>
    </row>
    <row r="497" s="354" customFormat="1" customHeight="1" spans="2:3">
      <c r="B497" s="340"/>
      <c r="C497" s="340"/>
    </row>
    <row r="498" s="354" customFormat="1" customHeight="1" spans="2:3">
      <c r="B498" s="340"/>
      <c r="C498" s="340"/>
    </row>
    <row r="499" s="354" customFormat="1" customHeight="1" spans="2:3">
      <c r="B499" s="340"/>
      <c r="C499" s="340"/>
    </row>
    <row r="500" s="354" customFormat="1" customHeight="1" spans="2:3">
      <c r="B500" s="340"/>
      <c r="C500" s="340"/>
    </row>
    <row r="501" s="354" customFormat="1" customHeight="1" spans="2:3">
      <c r="B501" s="340"/>
      <c r="C501" s="340"/>
    </row>
    <row r="502" s="354" customFormat="1" customHeight="1" spans="2:3">
      <c r="B502" s="340"/>
      <c r="C502" s="340"/>
    </row>
    <row r="503" s="354" customFormat="1" customHeight="1" spans="2:3">
      <c r="B503" s="340"/>
      <c r="C503" s="340"/>
    </row>
    <row r="504" s="354" customFormat="1" customHeight="1" spans="2:3">
      <c r="B504" s="340"/>
      <c r="C504" s="340"/>
    </row>
    <row r="505" s="354" customFormat="1" customHeight="1" spans="2:3">
      <c r="B505" s="340"/>
      <c r="C505" s="340"/>
    </row>
    <row r="506" s="354" customFormat="1" customHeight="1" spans="2:3">
      <c r="B506" s="340"/>
      <c r="C506" s="340"/>
    </row>
    <row r="507" s="354" customFormat="1" customHeight="1" spans="2:3">
      <c r="B507" s="340"/>
      <c r="C507" s="340"/>
    </row>
    <row r="508" s="354" customFormat="1" customHeight="1" spans="2:3">
      <c r="B508" s="340"/>
      <c r="C508" s="340"/>
    </row>
    <row r="509" s="354" customFormat="1" customHeight="1" spans="2:3">
      <c r="B509" s="340"/>
      <c r="C509" s="340"/>
    </row>
    <row r="510" s="354" customFormat="1" customHeight="1" spans="2:3">
      <c r="B510" s="340"/>
      <c r="C510" s="340"/>
    </row>
    <row r="511" s="354" customFormat="1" customHeight="1" spans="2:3">
      <c r="B511" s="340"/>
      <c r="C511" s="340"/>
    </row>
    <row r="512" s="354" customFormat="1" customHeight="1" spans="2:3">
      <c r="B512" s="340"/>
      <c r="C512" s="340"/>
    </row>
    <row r="513" s="354" customFormat="1" customHeight="1" spans="2:3">
      <c r="B513" s="340"/>
      <c r="C513" s="340"/>
    </row>
    <row r="514" s="354" customFormat="1" customHeight="1" spans="2:3">
      <c r="B514" s="340"/>
      <c r="C514" s="340"/>
    </row>
    <row r="515" s="354" customFormat="1" customHeight="1" spans="2:3">
      <c r="B515" s="340"/>
      <c r="C515" s="340"/>
    </row>
    <row r="516" s="354" customFormat="1" customHeight="1" spans="2:3">
      <c r="B516" s="340"/>
      <c r="C516" s="340"/>
    </row>
    <row r="517" s="354" customFormat="1" customHeight="1" spans="2:3">
      <c r="B517" s="340"/>
      <c r="C517" s="340"/>
    </row>
    <row r="518" s="354" customFormat="1" customHeight="1" spans="2:3">
      <c r="B518" s="340"/>
      <c r="C518" s="340"/>
    </row>
    <row r="519" s="354" customFormat="1" customHeight="1" spans="2:3">
      <c r="B519" s="340"/>
      <c r="C519" s="340"/>
    </row>
    <row r="520" s="354" customFormat="1" customHeight="1" spans="2:3">
      <c r="B520" s="340"/>
      <c r="C520" s="340"/>
    </row>
    <row r="521" s="354" customFormat="1" customHeight="1" spans="2:3">
      <c r="B521" s="340"/>
      <c r="C521" s="340"/>
    </row>
    <row r="522" s="354" customFormat="1" customHeight="1" spans="2:3">
      <c r="B522" s="340"/>
      <c r="C522" s="340"/>
    </row>
    <row r="523" s="354" customFormat="1" customHeight="1" spans="2:3">
      <c r="B523" s="340"/>
      <c r="C523" s="340"/>
    </row>
    <row r="524" s="354" customFormat="1" customHeight="1" spans="2:3">
      <c r="B524" s="340"/>
      <c r="C524" s="340"/>
    </row>
    <row r="525" s="354" customFormat="1" customHeight="1" spans="2:3">
      <c r="B525" s="340"/>
      <c r="C525" s="340"/>
    </row>
    <row r="526" s="354" customFormat="1" customHeight="1" spans="2:3">
      <c r="B526" s="340"/>
      <c r="C526" s="340"/>
    </row>
    <row r="527" s="354" customFormat="1" customHeight="1" spans="2:3">
      <c r="B527" s="340"/>
      <c r="C527" s="340"/>
    </row>
    <row r="528" s="354" customFormat="1" customHeight="1" spans="2:3">
      <c r="B528" s="340"/>
      <c r="C528" s="340"/>
    </row>
    <row r="529" s="354" customFormat="1" customHeight="1" spans="2:3">
      <c r="B529" s="340"/>
      <c r="C529" s="340"/>
    </row>
    <row r="530" s="354" customFormat="1" customHeight="1" spans="2:3">
      <c r="B530" s="340"/>
      <c r="C530" s="340"/>
    </row>
    <row r="531" s="354" customFormat="1" customHeight="1" spans="2:3">
      <c r="B531" s="340"/>
      <c r="C531" s="340"/>
    </row>
    <row r="532" s="354" customFormat="1" customHeight="1" spans="2:3">
      <c r="B532" s="340"/>
      <c r="C532" s="340"/>
    </row>
    <row r="533" s="354" customFormat="1" customHeight="1" spans="2:3">
      <c r="B533" s="340"/>
      <c r="C533" s="340"/>
    </row>
    <row r="534" s="354" customFormat="1" customHeight="1" spans="2:3">
      <c r="B534" s="340"/>
      <c r="C534" s="340"/>
    </row>
    <row r="535" s="354" customFormat="1" customHeight="1" spans="2:3">
      <c r="B535" s="340"/>
      <c r="C535" s="340"/>
    </row>
    <row r="536" s="354" customFormat="1" customHeight="1" spans="2:3">
      <c r="B536" s="340"/>
      <c r="C536" s="340"/>
    </row>
    <row r="537" s="354" customFormat="1" customHeight="1" spans="2:3">
      <c r="B537" s="340"/>
      <c r="C537" s="340"/>
    </row>
    <row r="538" s="354" customFormat="1" customHeight="1" spans="2:3">
      <c r="B538" s="340"/>
      <c r="C538" s="340"/>
    </row>
    <row r="539" s="354" customFormat="1" customHeight="1" spans="2:3">
      <c r="B539" s="340"/>
      <c r="C539" s="340"/>
    </row>
    <row r="540" s="354" customFormat="1" customHeight="1" spans="2:3">
      <c r="B540" s="340"/>
      <c r="C540" s="340"/>
    </row>
    <row r="541" s="354" customFormat="1" customHeight="1" spans="2:3">
      <c r="B541" s="340"/>
      <c r="C541" s="340"/>
    </row>
    <row r="542" s="354" customFormat="1" customHeight="1" spans="2:3">
      <c r="B542" s="340"/>
      <c r="C542" s="340"/>
    </row>
    <row r="543" s="354" customFormat="1" customHeight="1" spans="2:3">
      <c r="B543" s="340"/>
      <c r="C543" s="340"/>
    </row>
    <row r="544" s="354" customFormat="1" customHeight="1" spans="2:3">
      <c r="B544" s="340"/>
      <c r="C544" s="340"/>
    </row>
    <row r="545" s="354" customFormat="1" customHeight="1" spans="2:3">
      <c r="B545" s="340"/>
      <c r="C545" s="340"/>
    </row>
    <row r="546" s="354" customFormat="1" customHeight="1" spans="2:3">
      <c r="B546" s="340"/>
      <c r="C546" s="340"/>
    </row>
    <row r="547" s="354" customFormat="1" customHeight="1" spans="2:3">
      <c r="B547" s="340"/>
      <c r="C547" s="340"/>
    </row>
    <row r="548" s="354" customFormat="1" customHeight="1" spans="2:3">
      <c r="B548" s="340"/>
      <c r="C548" s="340"/>
    </row>
    <row r="549" s="354" customFormat="1" customHeight="1" spans="2:3">
      <c r="B549" s="340"/>
      <c r="C549" s="340"/>
    </row>
    <row r="550" s="354" customFormat="1" customHeight="1" spans="2:3">
      <c r="B550" s="340"/>
      <c r="C550" s="340"/>
    </row>
    <row r="551" s="354" customFormat="1" customHeight="1" spans="2:3">
      <c r="B551" s="340"/>
      <c r="C551" s="340"/>
    </row>
    <row r="552" s="354" customFormat="1" customHeight="1" spans="2:3">
      <c r="B552" s="340"/>
      <c r="C552" s="340"/>
    </row>
    <row r="553" s="354" customFormat="1" customHeight="1" spans="2:3">
      <c r="B553" s="340"/>
      <c r="C553" s="340"/>
    </row>
    <row r="554" s="354" customFormat="1" customHeight="1" spans="2:3">
      <c r="B554" s="340"/>
      <c r="C554" s="340"/>
    </row>
    <row r="555" s="354" customFormat="1" customHeight="1" spans="2:3">
      <c r="B555" s="340"/>
      <c r="C555" s="340"/>
    </row>
    <row r="556" s="354" customFormat="1" customHeight="1" spans="2:3">
      <c r="B556" s="340"/>
      <c r="C556" s="340"/>
    </row>
    <row r="557" s="354" customFormat="1" customHeight="1" spans="2:3">
      <c r="B557" s="340"/>
      <c r="C557" s="340"/>
    </row>
    <row r="558" s="354" customFormat="1" customHeight="1" spans="2:3">
      <c r="B558" s="340"/>
      <c r="C558" s="340"/>
    </row>
    <row r="559" s="354" customFormat="1" customHeight="1" spans="2:3">
      <c r="B559" s="340"/>
      <c r="C559" s="340"/>
    </row>
    <row r="560" s="354" customFormat="1" customHeight="1" spans="2:3">
      <c r="B560" s="340"/>
      <c r="C560" s="340"/>
    </row>
    <row r="561" s="354" customFormat="1" customHeight="1" spans="2:3">
      <c r="B561" s="340"/>
      <c r="C561" s="340"/>
    </row>
    <row r="562" s="354" customFormat="1" customHeight="1" spans="2:3">
      <c r="B562" s="340"/>
      <c r="C562" s="340"/>
    </row>
    <row r="563" s="354" customFormat="1" customHeight="1" spans="2:3">
      <c r="B563" s="340"/>
      <c r="C563" s="340"/>
    </row>
    <row r="564" s="354" customFormat="1" customHeight="1" spans="2:3">
      <c r="B564" s="340"/>
      <c r="C564" s="340"/>
    </row>
    <row r="565" s="354" customFormat="1" customHeight="1" spans="2:3">
      <c r="B565" s="340"/>
      <c r="C565" s="340"/>
    </row>
    <row r="566" s="354" customFormat="1" customHeight="1" spans="2:3">
      <c r="B566" s="340"/>
      <c r="C566" s="340"/>
    </row>
    <row r="567" s="354" customFormat="1" customHeight="1" spans="2:3">
      <c r="B567" s="340"/>
      <c r="C567" s="340"/>
    </row>
    <row r="568" s="354" customFormat="1" customHeight="1" spans="2:3">
      <c r="B568" s="340"/>
      <c r="C568" s="340"/>
    </row>
    <row r="569" s="354" customFormat="1" customHeight="1" spans="2:3">
      <c r="B569" s="340"/>
      <c r="C569" s="340"/>
    </row>
    <row r="570" s="354" customFormat="1" customHeight="1" spans="2:3">
      <c r="B570" s="340"/>
      <c r="C570" s="340"/>
    </row>
    <row r="571" s="354" customFormat="1" customHeight="1" spans="2:3">
      <c r="B571" s="340"/>
      <c r="C571" s="340"/>
    </row>
    <row r="572" s="354" customFormat="1" customHeight="1" spans="2:3">
      <c r="B572" s="340"/>
      <c r="C572" s="340"/>
    </row>
    <row r="573" s="354" customFormat="1" customHeight="1" spans="2:3">
      <c r="B573" s="340"/>
      <c r="C573" s="340"/>
    </row>
    <row r="574" s="354" customFormat="1" customHeight="1" spans="2:3">
      <c r="B574" s="340"/>
      <c r="C574" s="340"/>
    </row>
    <row r="575" s="354" customFormat="1" customHeight="1" spans="2:3">
      <c r="B575" s="340"/>
      <c r="C575" s="340"/>
    </row>
    <row r="576" s="354" customFormat="1" customHeight="1" spans="2:3">
      <c r="B576" s="340"/>
      <c r="C576" s="340"/>
    </row>
    <row r="577" s="354" customFormat="1" customHeight="1" spans="2:3">
      <c r="B577" s="340"/>
      <c r="C577" s="340"/>
    </row>
    <row r="578" s="354" customFormat="1" customHeight="1" spans="2:3">
      <c r="B578" s="340"/>
      <c r="C578" s="340"/>
    </row>
    <row r="579" s="354" customFormat="1" customHeight="1" spans="2:3">
      <c r="B579" s="340"/>
      <c r="C579" s="340"/>
    </row>
    <row r="580" s="354" customFormat="1" customHeight="1" spans="2:3">
      <c r="B580" s="340"/>
      <c r="C580" s="340"/>
    </row>
    <row r="581" s="354" customFormat="1" customHeight="1" spans="2:3">
      <c r="B581" s="340"/>
      <c r="C581" s="340"/>
    </row>
    <row r="582" s="354" customFormat="1" customHeight="1" spans="2:3">
      <c r="B582" s="340"/>
      <c r="C582" s="340"/>
    </row>
    <row r="583" s="354" customFormat="1" customHeight="1" spans="2:3">
      <c r="B583" s="340"/>
      <c r="C583" s="340"/>
    </row>
    <row r="584" s="354" customFormat="1" customHeight="1" spans="2:3">
      <c r="B584" s="340"/>
      <c r="C584" s="340"/>
    </row>
    <row r="585" s="354" customFormat="1" customHeight="1" spans="2:3">
      <c r="B585" s="340"/>
      <c r="C585" s="340"/>
    </row>
    <row r="586" s="354" customFormat="1" customHeight="1" spans="2:3">
      <c r="B586" s="340"/>
      <c r="C586" s="340"/>
    </row>
    <row r="587" s="354" customFormat="1" customHeight="1" spans="2:3">
      <c r="B587" s="340"/>
      <c r="C587" s="340"/>
    </row>
    <row r="588" s="354" customFormat="1" customHeight="1" spans="2:3">
      <c r="B588" s="340"/>
      <c r="C588" s="340"/>
    </row>
    <row r="589" s="354" customFormat="1" customHeight="1" spans="2:3">
      <c r="B589" s="340"/>
      <c r="C589" s="340"/>
    </row>
    <row r="590" s="354" customFormat="1" customHeight="1" spans="2:3">
      <c r="B590" s="340"/>
      <c r="C590" s="340"/>
    </row>
    <row r="591" s="354" customFormat="1" customHeight="1" spans="2:3">
      <c r="B591" s="340"/>
      <c r="C591" s="340"/>
    </row>
    <row r="592" s="354" customFormat="1" customHeight="1" spans="2:3">
      <c r="B592" s="340"/>
      <c r="C592" s="340"/>
    </row>
    <row r="593" s="354" customFormat="1" customHeight="1" spans="2:3">
      <c r="B593" s="340"/>
      <c r="C593" s="340"/>
    </row>
    <row r="594" s="354" customFormat="1" customHeight="1" spans="2:3">
      <c r="B594" s="340"/>
      <c r="C594" s="340"/>
    </row>
    <row r="595" s="354" customFormat="1" customHeight="1" spans="2:3">
      <c r="B595" s="340"/>
      <c r="C595" s="340"/>
    </row>
    <row r="596" s="354" customFormat="1" customHeight="1" spans="2:3">
      <c r="B596" s="340"/>
      <c r="C596" s="340"/>
    </row>
    <row r="597" s="354" customFormat="1" customHeight="1" spans="2:3">
      <c r="B597" s="340"/>
      <c r="C597" s="340"/>
    </row>
    <row r="598" s="354" customFormat="1" customHeight="1" spans="2:3">
      <c r="B598" s="340"/>
      <c r="C598" s="340"/>
    </row>
    <row r="599" s="354" customFormat="1" customHeight="1" spans="2:3">
      <c r="B599" s="340"/>
      <c r="C599" s="340"/>
    </row>
    <row r="600" s="354" customFormat="1" customHeight="1" spans="2:3">
      <c r="B600" s="340"/>
      <c r="C600" s="340"/>
    </row>
    <row r="601" s="354" customFormat="1" customHeight="1" spans="2:3">
      <c r="B601" s="340"/>
      <c r="C601" s="340"/>
    </row>
    <row r="602" s="354" customFormat="1" customHeight="1" spans="2:3">
      <c r="B602" s="340"/>
      <c r="C602" s="340"/>
    </row>
    <row r="603" s="354" customFormat="1" customHeight="1" spans="2:3">
      <c r="B603" s="340"/>
      <c r="C603" s="340"/>
    </row>
    <row r="604" s="354" customFormat="1" customHeight="1" spans="2:3">
      <c r="B604" s="340"/>
      <c r="C604" s="340"/>
    </row>
    <row r="605" s="354" customFormat="1" customHeight="1" spans="2:3">
      <c r="B605" s="340"/>
      <c r="C605" s="340"/>
    </row>
    <row r="606" s="354" customFormat="1" customHeight="1" spans="2:3">
      <c r="B606" s="340"/>
      <c r="C606" s="340"/>
    </row>
    <row r="607" s="354" customFormat="1" customHeight="1" spans="2:3">
      <c r="B607" s="340"/>
      <c r="C607" s="340"/>
    </row>
    <row r="608" s="354" customFormat="1" customHeight="1" spans="2:3">
      <c r="B608" s="340"/>
      <c r="C608" s="340"/>
    </row>
    <row r="609" s="354" customFormat="1" customHeight="1" spans="2:3">
      <c r="B609" s="340"/>
      <c r="C609" s="340"/>
    </row>
    <row r="610" s="354" customFormat="1" customHeight="1" spans="2:3">
      <c r="B610" s="340"/>
      <c r="C610" s="340"/>
    </row>
    <row r="611" s="354" customFormat="1" customHeight="1" spans="2:3">
      <c r="B611" s="340"/>
      <c r="C611" s="340"/>
    </row>
    <row r="612" s="354" customFormat="1" customHeight="1" spans="2:3">
      <c r="B612" s="340"/>
      <c r="C612" s="340"/>
    </row>
    <row r="613" s="354" customFormat="1" customHeight="1" spans="2:3">
      <c r="B613" s="340"/>
      <c r="C613" s="340"/>
    </row>
    <row r="614" s="354" customFormat="1" customHeight="1" spans="2:3">
      <c r="B614" s="340"/>
      <c r="C614" s="340"/>
    </row>
    <row r="615" s="354" customFormat="1" customHeight="1" spans="2:3">
      <c r="B615" s="340"/>
      <c r="C615" s="340"/>
    </row>
    <row r="616" s="354" customFormat="1" customHeight="1" spans="2:3">
      <c r="B616" s="340"/>
      <c r="C616" s="340"/>
    </row>
    <row r="617" s="354" customFormat="1" customHeight="1" spans="2:3">
      <c r="B617" s="340"/>
      <c r="C617" s="340"/>
    </row>
    <row r="618" s="354" customFormat="1" customHeight="1" spans="2:3">
      <c r="B618" s="340"/>
      <c r="C618" s="340"/>
    </row>
    <row r="619" s="354" customFormat="1" customHeight="1" spans="2:3">
      <c r="B619" s="340"/>
      <c r="C619" s="340"/>
    </row>
    <row r="620" s="354" customFormat="1" customHeight="1" spans="2:3">
      <c r="B620" s="340"/>
      <c r="C620" s="340"/>
    </row>
    <row r="621" s="354" customFormat="1" customHeight="1" spans="2:3">
      <c r="B621" s="340"/>
      <c r="C621" s="340"/>
    </row>
    <row r="622" s="354" customFormat="1" customHeight="1" spans="2:3">
      <c r="B622" s="340"/>
      <c r="C622" s="340"/>
    </row>
    <row r="623" s="354" customFormat="1" customHeight="1" spans="2:3">
      <c r="B623" s="340"/>
      <c r="C623" s="340"/>
    </row>
    <row r="624" s="354" customFormat="1" customHeight="1" spans="2:3">
      <c r="B624" s="340"/>
      <c r="C624" s="340"/>
    </row>
    <row r="625" s="354" customFormat="1" customHeight="1" spans="2:3">
      <c r="B625" s="340"/>
      <c r="C625" s="340"/>
    </row>
    <row r="626" s="354" customFormat="1" customHeight="1" spans="2:3">
      <c r="B626" s="340"/>
      <c r="C626" s="340"/>
    </row>
    <row r="627" s="354" customFormat="1" customHeight="1" spans="2:3">
      <c r="B627" s="340"/>
      <c r="C627" s="340"/>
    </row>
    <row r="628" s="354" customFormat="1" customHeight="1" spans="2:3">
      <c r="B628" s="340"/>
      <c r="C628" s="340"/>
    </row>
    <row r="629" s="354" customFormat="1" customHeight="1" spans="2:3">
      <c r="B629" s="340"/>
      <c r="C629" s="340"/>
    </row>
    <row r="630" s="354" customFormat="1" customHeight="1" spans="2:3">
      <c r="B630" s="340"/>
      <c r="C630" s="340"/>
    </row>
    <row r="631" s="354" customFormat="1" customHeight="1" spans="2:3">
      <c r="B631" s="340"/>
      <c r="C631" s="340"/>
    </row>
    <row r="632" s="354" customFormat="1" customHeight="1" spans="2:3">
      <c r="B632" s="340"/>
      <c r="C632" s="340"/>
    </row>
    <row r="633" s="354" customFormat="1" customHeight="1" spans="2:3">
      <c r="B633" s="340"/>
      <c r="C633" s="340"/>
    </row>
    <row r="634" s="354" customFormat="1" customHeight="1" spans="2:3">
      <c r="B634" s="340"/>
      <c r="C634" s="340"/>
    </row>
    <row r="635" s="354" customFormat="1" customHeight="1" spans="2:3">
      <c r="B635" s="340"/>
      <c r="C635" s="340"/>
    </row>
    <row r="636" s="354" customFormat="1" customHeight="1" spans="2:3">
      <c r="B636" s="340"/>
      <c r="C636" s="340"/>
    </row>
    <row r="637" s="354" customFormat="1" customHeight="1" spans="2:3">
      <c r="B637" s="340"/>
      <c r="C637" s="340"/>
    </row>
    <row r="638" s="354" customFormat="1" customHeight="1" spans="2:3">
      <c r="B638" s="340"/>
      <c r="C638" s="340"/>
    </row>
    <row r="639" s="354" customFormat="1" customHeight="1" spans="2:3">
      <c r="B639" s="340"/>
      <c r="C639" s="340"/>
    </row>
    <row r="640" s="354" customFormat="1" customHeight="1" spans="2:3">
      <c r="B640" s="340"/>
      <c r="C640" s="340"/>
    </row>
    <row r="641" s="354" customFormat="1" customHeight="1" spans="2:3">
      <c r="B641" s="340"/>
      <c r="C641" s="340"/>
    </row>
    <row r="642" s="354" customFormat="1" customHeight="1" spans="2:3">
      <c r="B642" s="340"/>
      <c r="C642" s="340"/>
    </row>
    <row r="643" s="354" customFormat="1" customHeight="1" spans="2:3">
      <c r="B643" s="340"/>
      <c r="C643" s="340"/>
    </row>
    <row r="644" s="354" customFormat="1" customHeight="1" spans="2:3">
      <c r="B644" s="340"/>
      <c r="C644" s="340"/>
    </row>
    <row r="645" s="354" customFormat="1" customHeight="1" spans="2:3">
      <c r="B645" s="340"/>
      <c r="C645" s="340"/>
    </row>
    <row r="646" s="354" customFormat="1" customHeight="1" spans="2:3">
      <c r="B646" s="340"/>
      <c r="C646" s="340"/>
    </row>
    <row r="647" s="354" customFormat="1" customHeight="1" spans="2:3">
      <c r="B647" s="340"/>
      <c r="C647" s="340"/>
    </row>
    <row r="648" s="354" customFormat="1" customHeight="1" spans="2:3">
      <c r="B648" s="340"/>
      <c r="C648" s="340"/>
    </row>
    <row r="649" s="354" customFormat="1" customHeight="1" spans="2:3">
      <c r="B649" s="340"/>
      <c r="C649" s="340"/>
    </row>
    <row r="650" s="354" customFormat="1" customHeight="1" spans="2:3">
      <c r="B650" s="340"/>
      <c r="C650" s="340"/>
    </row>
    <row r="651" s="354" customFormat="1" customHeight="1" spans="2:3">
      <c r="B651" s="340"/>
      <c r="C651" s="340"/>
    </row>
    <row r="652" s="354" customFormat="1" customHeight="1" spans="2:3">
      <c r="B652" s="340"/>
      <c r="C652" s="340"/>
    </row>
    <row r="653" s="354" customFormat="1" customHeight="1" spans="2:3">
      <c r="B653" s="340"/>
      <c r="C653" s="340"/>
    </row>
    <row r="654" s="354" customFormat="1" customHeight="1" spans="2:3">
      <c r="B654" s="340"/>
      <c r="C654" s="340"/>
    </row>
    <row r="655" s="354" customFormat="1" customHeight="1" spans="2:3">
      <c r="B655" s="340"/>
      <c r="C655" s="340"/>
    </row>
    <row r="656" s="354" customFormat="1" customHeight="1" spans="2:3">
      <c r="B656" s="340"/>
      <c r="C656" s="340"/>
    </row>
    <row r="657" s="354" customFormat="1" customHeight="1" spans="2:3">
      <c r="B657" s="340"/>
      <c r="C657" s="340"/>
    </row>
    <row r="658" s="354" customFormat="1" customHeight="1" spans="2:3">
      <c r="B658" s="340"/>
      <c r="C658" s="340"/>
    </row>
    <row r="659" s="354" customFormat="1" customHeight="1" spans="2:3">
      <c r="B659" s="340"/>
      <c r="C659" s="340"/>
    </row>
    <row r="660" s="354" customFormat="1" customHeight="1" spans="2:3">
      <c r="B660" s="340"/>
      <c r="C660" s="340"/>
    </row>
    <row r="661" s="354" customFormat="1" customHeight="1" spans="2:3">
      <c r="B661" s="340"/>
      <c r="C661" s="340"/>
    </row>
    <row r="662" s="354" customFormat="1" customHeight="1" spans="2:3">
      <c r="B662" s="340"/>
      <c r="C662" s="340"/>
    </row>
    <row r="663" s="354" customFormat="1" customHeight="1" spans="2:3">
      <c r="B663" s="340"/>
      <c r="C663" s="340"/>
    </row>
    <row r="664" s="354" customFormat="1" customHeight="1" spans="2:3">
      <c r="B664" s="340"/>
      <c r="C664" s="340"/>
    </row>
    <row r="665" s="354" customFormat="1" customHeight="1" spans="2:3">
      <c r="B665" s="340"/>
      <c r="C665" s="340"/>
    </row>
    <row r="666" s="354" customFormat="1" customHeight="1" spans="2:3">
      <c r="B666" s="340"/>
      <c r="C666" s="340"/>
    </row>
    <row r="667" s="354" customFormat="1" customHeight="1" spans="2:3">
      <c r="B667" s="340"/>
      <c r="C667" s="340"/>
    </row>
    <row r="668" s="354" customFormat="1" customHeight="1" spans="2:3">
      <c r="B668" s="340"/>
      <c r="C668" s="340"/>
    </row>
    <row r="669" s="354" customFormat="1" customHeight="1" spans="2:3">
      <c r="B669" s="340"/>
      <c r="C669" s="340"/>
    </row>
    <row r="670" s="354" customFormat="1" customHeight="1" spans="2:3">
      <c r="B670" s="340"/>
      <c r="C670" s="340"/>
    </row>
    <row r="671" s="354" customFormat="1" customHeight="1" spans="2:3">
      <c r="B671" s="340"/>
      <c r="C671" s="340"/>
    </row>
    <row r="672" s="354" customFormat="1" customHeight="1" spans="2:3">
      <c r="B672" s="340"/>
      <c r="C672" s="340"/>
    </row>
    <row r="673" s="354" customFormat="1" customHeight="1" spans="2:3">
      <c r="B673" s="340"/>
      <c r="C673" s="340"/>
    </row>
    <row r="674" s="354" customFormat="1" customHeight="1" spans="2:3">
      <c r="B674" s="340"/>
      <c r="C674" s="340"/>
    </row>
    <row r="675" s="354" customFormat="1" customHeight="1" spans="2:3">
      <c r="B675" s="340"/>
      <c r="C675" s="340"/>
    </row>
    <row r="676" s="354" customFormat="1" customHeight="1" spans="2:3">
      <c r="B676" s="340"/>
      <c r="C676" s="340"/>
    </row>
    <row r="677" s="354" customFormat="1" customHeight="1" spans="2:3">
      <c r="B677" s="340"/>
      <c r="C677" s="340"/>
    </row>
    <row r="678" s="354" customFormat="1" customHeight="1" spans="2:3">
      <c r="B678" s="340"/>
      <c r="C678" s="340"/>
    </row>
    <row r="679" s="354" customFormat="1" customHeight="1" spans="2:3">
      <c r="B679" s="340"/>
      <c r="C679" s="340"/>
    </row>
    <row r="680" s="354" customFormat="1" customHeight="1" spans="2:3">
      <c r="B680" s="340"/>
      <c r="C680" s="340"/>
    </row>
    <row r="681" s="354" customFormat="1" customHeight="1" spans="2:3">
      <c r="B681" s="340"/>
      <c r="C681" s="340"/>
    </row>
    <row r="682" s="354" customFormat="1" customHeight="1" spans="2:3">
      <c r="B682" s="340"/>
      <c r="C682" s="340"/>
    </row>
    <row r="683" s="354" customFormat="1" customHeight="1" spans="2:3">
      <c r="B683" s="340"/>
      <c r="C683" s="340"/>
    </row>
    <row r="684" s="354" customFormat="1" customHeight="1" spans="2:3">
      <c r="B684" s="340"/>
      <c r="C684" s="340"/>
    </row>
    <row r="685" s="354" customFormat="1" customHeight="1" spans="2:3">
      <c r="B685" s="340"/>
      <c r="C685" s="340"/>
    </row>
    <row r="686" s="354" customFormat="1" customHeight="1" spans="2:3">
      <c r="B686" s="340"/>
      <c r="C686" s="340"/>
    </row>
    <row r="687" s="354" customFormat="1" customHeight="1" spans="2:3">
      <c r="B687" s="340"/>
      <c r="C687" s="340"/>
    </row>
    <row r="688" s="354" customFormat="1" customHeight="1" spans="2:3">
      <c r="B688" s="340"/>
      <c r="C688" s="340"/>
    </row>
    <row r="689" s="354" customFormat="1" customHeight="1" spans="2:3">
      <c r="B689" s="340"/>
      <c r="C689" s="340"/>
    </row>
    <row r="690" s="354" customFormat="1" customHeight="1" spans="2:3">
      <c r="B690" s="340"/>
      <c r="C690" s="340"/>
    </row>
    <row r="691" s="354" customFormat="1" customHeight="1" spans="2:3">
      <c r="B691" s="340"/>
      <c r="C691" s="340"/>
    </row>
    <row r="692" s="354" customFormat="1" customHeight="1" spans="2:3">
      <c r="B692" s="340"/>
      <c r="C692" s="340"/>
    </row>
    <row r="693" s="354" customFormat="1" customHeight="1" spans="2:3">
      <c r="B693" s="340"/>
      <c r="C693" s="340"/>
    </row>
    <row r="694" s="354" customFormat="1" customHeight="1" spans="2:3">
      <c r="B694" s="340"/>
      <c r="C694" s="340"/>
    </row>
    <row r="695" s="354" customFormat="1" customHeight="1" spans="2:3">
      <c r="B695" s="340"/>
      <c r="C695" s="340"/>
    </row>
    <row r="696" s="354" customFormat="1" customHeight="1" spans="2:3">
      <c r="B696" s="340"/>
      <c r="C696" s="340"/>
    </row>
    <row r="697" s="354" customFormat="1" customHeight="1" spans="2:3">
      <c r="B697" s="340"/>
      <c r="C697" s="340"/>
    </row>
    <row r="698" s="354" customFormat="1" customHeight="1" spans="2:3">
      <c r="B698" s="340"/>
      <c r="C698" s="340"/>
    </row>
    <row r="699" s="354" customFormat="1" customHeight="1" spans="2:3">
      <c r="B699" s="340"/>
      <c r="C699" s="340"/>
    </row>
    <row r="700" s="354" customFormat="1" customHeight="1" spans="2:3">
      <c r="B700" s="340"/>
      <c r="C700" s="340"/>
    </row>
    <row r="701" s="354" customFormat="1" customHeight="1" spans="2:3">
      <c r="B701" s="340"/>
      <c r="C701" s="340"/>
    </row>
    <row r="702" s="354" customFormat="1" customHeight="1" spans="2:3">
      <c r="B702" s="340"/>
      <c r="C702" s="340"/>
    </row>
    <row r="703" s="354" customFormat="1" customHeight="1" spans="2:3">
      <c r="B703" s="340"/>
      <c r="C703" s="340"/>
    </row>
    <row r="704" s="354" customFormat="1" customHeight="1" spans="2:3">
      <c r="B704" s="340"/>
      <c r="C704" s="340"/>
    </row>
    <row r="705" s="354" customFormat="1" customHeight="1" spans="2:3">
      <c r="B705" s="340"/>
      <c r="C705" s="340"/>
    </row>
    <row r="706" s="354" customFormat="1" customHeight="1" spans="2:3">
      <c r="B706" s="340"/>
      <c r="C706" s="340"/>
    </row>
    <row r="707" s="354" customFormat="1" customHeight="1" spans="2:3">
      <c r="B707" s="340"/>
      <c r="C707" s="340"/>
    </row>
    <row r="708" s="354" customFormat="1" customHeight="1" spans="2:3">
      <c r="B708" s="340"/>
      <c r="C708" s="340"/>
    </row>
    <row r="709" s="354" customFormat="1" customHeight="1" spans="2:3">
      <c r="B709" s="340"/>
      <c r="C709" s="340"/>
    </row>
    <row r="710" s="354" customFormat="1" customHeight="1" spans="2:3">
      <c r="B710" s="340"/>
      <c r="C710" s="340"/>
    </row>
    <row r="711" s="354" customFormat="1" customHeight="1" spans="2:3">
      <c r="B711" s="340"/>
      <c r="C711" s="340"/>
    </row>
    <row r="712" s="354" customFormat="1" customHeight="1" spans="2:3">
      <c r="B712" s="340"/>
      <c r="C712" s="340"/>
    </row>
    <row r="713" s="354" customFormat="1" customHeight="1" spans="2:3">
      <c r="B713" s="340"/>
      <c r="C713" s="340"/>
    </row>
    <row r="714" s="354" customFormat="1" customHeight="1" spans="2:3">
      <c r="B714" s="340"/>
      <c r="C714" s="340"/>
    </row>
    <row r="715" s="354" customFormat="1" customHeight="1" spans="2:3">
      <c r="B715" s="340"/>
      <c r="C715" s="340"/>
    </row>
    <row r="716" s="354" customFormat="1" customHeight="1" spans="2:3">
      <c r="B716" s="340"/>
      <c r="C716" s="340"/>
    </row>
    <row r="717" s="354" customFormat="1" customHeight="1" spans="2:3">
      <c r="B717" s="340"/>
      <c r="C717" s="340"/>
    </row>
    <row r="718" s="354" customFormat="1" customHeight="1" spans="2:3">
      <c r="B718" s="340"/>
      <c r="C718" s="340"/>
    </row>
    <row r="719" s="354" customFormat="1" customHeight="1" spans="2:3">
      <c r="B719" s="340"/>
      <c r="C719" s="340"/>
    </row>
    <row r="720" s="354" customFormat="1" customHeight="1" spans="2:3">
      <c r="B720" s="340"/>
      <c r="C720" s="340"/>
    </row>
    <row r="721" s="354" customFormat="1" customHeight="1" spans="2:3">
      <c r="B721" s="340"/>
      <c r="C721" s="340"/>
    </row>
    <row r="722" s="354" customFormat="1" customHeight="1" spans="2:3">
      <c r="B722" s="340"/>
      <c r="C722" s="340"/>
    </row>
    <row r="723" s="354" customFormat="1" customHeight="1" spans="2:3">
      <c r="B723" s="340"/>
      <c r="C723" s="340"/>
    </row>
    <row r="724" s="354" customFormat="1" customHeight="1" spans="2:3">
      <c r="B724" s="340"/>
      <c r="C724" s="340"/>
    </row>
    <row r="725" s="354" customFormat="1" customHeight="1" spans="2:3">
      <c r="B725" s="340"/>
      <c r="C725" s="340"/>
    </row>
    <row r="726" s="354" customFormat="1" customHeight="1" spans="2:3">
      <c r="B726" s="340"/>
      <c r="C726" s="340"/>
    </row>
    <row r="727" s="354" customFormat="1" customHeight="1" spans="2:3">
      <c r="B727" s="340"/>
      <c r="C727" s="340"/>
    </row>
    <row r="728" s="354" customFormat="1" customHeight="1" spans="2:3">
      <c r="B728" s="340"/>
      <c r="C728" s="340"/>
    </row>
    <row r="729" s="354" customFormat="1" customHeight="1" spans="2:3">
      <c r="B729" s="340"/>
      <c r="C729" s="340"/>
    </row>
    <row r="730" s="354" customFormat="1" customHeight="1" spans="2:3">
      <c r="B730" s="340"/>
      <c r="C730" s="340"/>
    </row>
    <row r="731" s="354" customFormat="1" customHeight="1" spans="2:3">
      <c r="B731" s="340"/>
      <c r="C731" s="340"/>
    </row>
    <row r="732" s="354" customFormat="1" customHeight="1" spans="2:3">
      <c r="B732" s="340"/>
      <c r="C732" s="340"/>
    </row>
    <row r="733" s="354" customFormat="1" customHeight="1" spans="2:3">
      <c r="B733" s="340"/>
      <c r="C733" s="340"/>
    </row>
    <row r="734" s="354" customFormat="1" customHeight="1" spans="2:3">
      <c r="B734" s="340"/>
      <c r="C734" s="340"/>
    </row>
    <row r="735" s="354" customFormat="1" customHeight="1" spans="2:3">
      <c r="B735" s="340"/>
      <c r="C735" s="340"/>
    </row>
    <row r="736" s="354" customFormat="1" customHeight="1" spans="2:3">
      <c r="B736" s="340"/>
      <c r="C736" s="340"/>
    </row>
    <row r="737" s="354" customFormat="1" customHeight="1" spans="2:3">
      <c r="B737" s="340"/>
      <c r="C737" s="340"/>
    </row>
    <row r="738" s="354" customFormat="1" customHeight="1" spans="2:3">
      <c r="B738" s="340"/>
      <c r="C738" s="340"/>
    </row>
    <row r="739" s="354" customFormat="1" customHeight="1" spans="2:3">
      <c r="B739" s="340"/>
      <c r="C739" s="340"/>
    </row>
    <row r="740" s="354" customFormat="1" customHeight="1" spans="2:3">
      <c r="B740" s="340"/>
      <c r="C740" s="340"/>
    </row>
    <row r="741" s="354" customFormat="1" customHeight="1" spans="2:3">
      <c r="B741" s="340"/>
      <c r="C741" s="340"/>
    </row>
    <row r="742" s="354" customFormat="1" customHeight="1" spans="2:3">
      <c r="B742" s="340"/>
      <c r="C742" s="340"/>
    </row>
    <row r="743" s="354" customFormat="1" customHeight="1" spans="2:3">
      <c r="B743" s="340"/>
      <c r="C743" s="340"/>
    </row>
    <row r="744" s="354" customFormat="1" customHeight="1" spans="2:3">
      <c r="B744" s="340"/>
      <c r="C744" s="340"/>
    </row>
    <row r="745" s="354" customFormat="1" customHeight="1" spans="2:3">
      <c r="B745" s="340"/>
      <c r="C745" s="340"/>
    </row>
    <row r="746" s="354" customFormat="1" customHeight="1" spans="2:3">
      <c r="B746" s="340"/>
      <c r="C746" s="340"/>
    </row>
    <row r="747" s="354" customFormat="1" customHeight="1" spans="2:3">
      <c r="B747" s="340"/>
      <c r="C747" s="340"/>
    </row>
    <row r="748" s="354" customFormat="1" customHeight="1" spans="2:3">
      <c r="B748" s="340"/>
      <c r="C748" s="340"/>
    </row>
    <row r="749" s="354" customFormat="1" customHeight="1" spans="2:3">
      <c r="B749" s="340"/>
      <c r="C749" s="340"/>
    </row>
    <row r="750" s="354" customFormat="1" customHeight="1" spans="2:3">
      <c r="B750" s="340"/>
      <c r="C750" s="340"/>
    </row>
    <row r="751" s="354" customFormat="1" customHeight="1" spans="2:3">
      <c r="B751" s="340"/>
      <c r="C751" s="340"/>
    </row>
    <row r="752" s="354" customFormat="1" customHeight="1" spans="2:3">
      <c r="B752" s="340"/>
      <c r="C752" s="340"/>
    </row>
    <row r="753" s="354" customFormat="1" customHeight="1" spans="2:3">
      <c r="B753" s="340"/>
      <c r="C753" s="340"/>
    </row>
    <row r="754" s="354" customFormat="1" customHeight="1" spans="2:3">
      <c r="B754" s="340"/>
      <c r="C754" s="340"/>
    </row>
    <row r="755" s="354" customFormat="1" customHeight="1" spans="2:3">
      <c r="B755" s="340"/>
      <c r="C755" s="340"/>
    </row>
    <row r="756" s="354" customFormat="1" customHeight="1" spans="2:3">
      <c r="B756" s="340"/>
      <c r="C756" s="340"/>
    </row>
    <row r="757" s="354" customFormat="1" customHeight="1" spans="2:3">
      <c r="B757" s="340"/>
      <c r="C757" s="340"/>
    </row>
    <row r="758" s="354" customFormat="1" customHeight="1" spans="2:3">
      <c r="B758" s="340"/>
      <c r="C758" s="340"/>
    </row>
    <row r="759" s="354" customFormat="1" customHeight="1" spans="2:3">
      <c r="B759" s="340"/>
      <c r="C759" s="340"/>
    </row>
    <row r="760" s="354" customFormat="1" customHeight="1" spans="2:3">
      <c r="B760" s="340"/>
      <c r="C760" s="340"/>
    </row>
    <row r="761" s="354" customFormat="1" customHeight="1" spans="2:3">
      <c r="B761" s="340"/>
      <c r="C761" s="340"/>
    </row>
    <row r="762" s="354" customFormat="1" customHeight="1" spans="2:3">
      <c r="B762" s="340"/>
      <c r="C762" s="340"/>
    </row>
    <row r="763" s="354" customFormat="1" customHeight="1" spans="2:3">
      <c r="B763" s="340"/>
      <c r="C763" s="340"/>
    </row>
    <row r="764" s="354" customFormat="1" customHeight="1" spans="2:3">
      <c r="B764" s="340"/>
      <c r="C764" s="340"/>
    </row>
    <row r="765" s="354" customFormat="1" customHeight="1" spans="2:3">
      <c r="B765" s="340"/>
      <c r="C765" s="340"/>
    </row>
    <row r="766" s="354" customFormat="1" customHeight="1" spans="2:3">
      <c r="B766" s="340"/>
      <c r="C766" s="340"/>
    </row>
    <row r="767" s="354" customFormat="1" customHeight="1" spans="2:3">
      <c r="B767" s="340"/>
      <c r="C767" s="340"/>
    </row>
    <row r="768" s="354" customFormat="1" customHeight="1" spans="2:3">
      <c r="B768" s="340"/>
      <c r="C768" s="340"/>
    </row>
    <row r="769" s="354" customFormat="1" customHeight="1" spans="2:3">
      <c r="B769" s="340"/>
      <c r="C769" s="340"/>
    </row>
    <row r="770" s="354" customFormat="1" customHeight="1" spans="2:3">
      <c r="B770" s="340"/>
      <c r="C770" s="340"/>
    </row>
    <row r="771" s="354" customFormat="1" customHeight="1" spans="2:3">
      <c r="B771" s="340"/>
      <c r="C771" s="340"/>
    </row>
    <row r="772" s="354" customFormat="1" customHeight="1" spans="2:3">
      <c r="B772" s="340"/>
      <c r="C772" s="340"/>
    </row>
    <row r="773" s="354" customFormat="1" customHeight="1" spans="2:3">
      <c r="B773" s="340"/>
      <c r="C773" s="340"/>
    </row>
    <row r="774" s="354" customFormat="1" customHeight="1" spans="2:3">
      <c r="B774" s="340"/>
      <c r="C774" s="340"/>
    </row>
    <row r="775" s="354" customFormat="1" customHeight="1" spans="2:3">
      <c r="B775" s="340"/>
      <c r="C775" s="340"/>
    </row>
    <row r="776" s="354" customFormat="1" customHeight="1" spans="2:3">
      <c r="B776" s="340"/>
      <c r="C776" s="340"/>
    </row>
    <row r="777" s="354" customFormat="1" customHeight="1" spans="2:3">
      <c r="B777" s="340"/>
      <c r="C777" s="340"/>
    </row>
    <row r="778" s="354" customFormat="1" customHeight="1" spans="2:3">
      <c r="B778" s="340"/>
      <c r="C778" s="340"/>
    </row>
    <row r="779" s="354" customFormat="1" customHeight="1" spans="2:3">
      <c r="B779" s="340"/>
      <c r="C779" s="340"/>
    </row>
    <row r="780" s="354" customFormat="1" customHeight="1" spans="2:3">
      <c r="B780" s="340"/>
      <c r="C780" s="340"/>
    </row>
    <row r="781" s="354" customFormat="1" customHeight="1" spans="2:3">
      <c r="B781" s="340"/>
      <c r="C781" s="340"/>
    </row>
    <row r="782" s="354" customFormat="1" customHeight="1" spans="2:3">
      <c r="B782" s="340"/>
      <c r="C782" s="340"/>
    </row>
    <row r="783" s="354" customFormat="1" customHeight="1" spans="2:3">
      <c r="B783" s="340"/>
      <c r="C783" s="340"/>
    </row>
    <row r="784" s="354" customFormat="1" customHeight="1" spans="2:3">
      <c r="B784" s="340"/>
      <c r="C784" s="340"/>
    </row>
    <row r="785" s="354" customFormat="1" customHeight="1" spans="2:3">
      <c r="B785" s="340"/>
      <c r="C785" s="340"/>
    </row>
    <row r="786" s="354" customFormat="1" customHeight="1" spans="2:3">
      <c r="B786" s="340"/>
      <c r="C786" s="340"/>
    </row>
    <row r="787" s="354" customFormat="1" customHeight="1" spans="2:3">
      <c r="B787" s="340"/>
      <c r="C787" s="340"/>
    </row>
    <row r="788" s="354" customFormat="1" customHeight="1" spans="2:3">
      <c r="B788" s="340"/>
      <c r="C788" s="340"/>
    </row>
    <row r="789" s="354" customFormat="1" customHeight="1" spans="2:3">
      <c r="B789" s="340"/>
      <c r="C789" s="340"/>
    </row>
    <row r="790" s="354" customFormat="1" customHeight="1" spans="2:3">
      <c r="B790" s="340"/>
      <c r="C790" s="340"/>
    </row>
    <row r="791" s="354" customFormat="1" customHeight="1" spans="2:3">
      <c r="B791" s="340"/>
      <c r="C791" s="340"/>
    </row>
    <row r="792" s="354" customFormat="1" customHeight="1" spans="2:3">
      <c r="B792" s="340"/>
      <c r="C792" s="340"/>
    </row>
    <row r="793" s="354" customFormat="1" customHeight="1" spans="2:3">
      <c r="B793" s="340"/>
      <c r="C793" s="340"/>
    </row>
    <row r="794" s="354" customFormat="1" customHeight="1" spans="2:3">
      <c r="B794" s="340"/>
      <c r="C794" s="340"/>
    </row>
    <row r="795" s="354" customFormat="1" customHeight="1" spans="2:3">
      <c r="B795" s="340"/>
      <c r="C795" s="340"/>
    </row>
    <row r="796" s="354" customFormat="1" customHeight="1" spans="2:3">
      <c r="B796" s="340"/>
      <c r="C796" s="340"/>
    </row>
    <row r="797" s="354" customFormat="1" customHeight="1" spans="2:3">
      <c r="B797" s="340"/>
      <c r="C797" s="340"/>
    </row>
    <row r="798" s="354" customFormat="1" customHeight="1" spans="2:3">
      <c r="B798" s="340"/>
      <c r="C798" s="340"/>
    </row>
    <row r="799" s="354" customFormat="1" customHeight="1" spans="2:3">
      <c r="B799" s="340"/>
      <c r="C799" s="340"/>
    </row>
    <row r="800" s="354" customFormat="1" customHeight="1" spans="2:3">
      <c r="B800" s="340"/>
      <c r="C800" s="340"/>
    </row>
    <row r="801" s="354" customFormat="1" customHeight="1" spans="2:3">
      <c r="B801" s="340"/>
      <c r="C801" s="340"/>
    </row>
    <row r="802" s="354" customFormat="1" customHeight="1" spans="2:3">
      <c r="B802" s="340"/>
      <c r="C802" s="340"/>
    </row>
    <row r="803" s="354" customFormat="1" customHeight="1" spans="2:3">
      <c r="B803" s="340"/>
      <c r="C803" s="340"/>
    </row>
    <row r="804" s="354" customFormat="1" customHeight="1" spans="2:3">
      <c r="B804" s="340"/>
      <c r="C804" s="340"/>
    </row>
    <row r="805" s="354" customFormat="1" customHeight="1" spans="2:3">
      <c r="B805" s="340"/>
      <c r="C805" s="340"/>
    </row>
    <row r="806" s="354" customFormat="1" customHeight="1" spans="2:3">
      <c r="B806" s="340"/>
      <c r="C806" s="340"/>
    </row>
    <row r="807" s="354" customFormat="1" customHeight="1" spans="2:3">
      <c r="B807" s="340"/>
      <c r="C807" s="340"/>
    </row>
    <row r="808" s="354" customFormat="1" customHeight="1" spans="2:3">
      <c r="B808" s="340"/>
      <c r="C808" s="340"/>
    </row>
    <row r="809" s="354" customFormat="1" customHeight="1" spans="2:3">
      <c r="B809" s="340"/>
      <c r="C809" s="340"/>
    </row>
    <row r="810" s="354" customFormat="1" customHeight="1" spans="2:3">
      <c r="B810" s="340"/>
      <c r="C810" s="340"/>
    </row>
    <row r="811" s="354" customFormat="1" customHeight="1" spans="2:3">
      <c r="B811" s="340"/>
      <c r="C811" s="340"/>
    </row>
    <row r="812" s="354" customFormat="1" customHeight="1" spans="2:3">
      <c r="B812" s="340"/>
      <c r="C812" s="340"/>
    </row>
    <row r="813" s="354" customFormat="1" customHeight="1" spans="2:3">
      <c r="B813" s="340"/>
      <c r="C813" s="340"/>
    </row>
    <row r="814" s="354" customFormat="1" customHeight="1" spans="2:3">
      <c r="B814" s="340"/>
      <c r="C814" s="340"/>
    </row>
    <row r="815" s="354" customFormat="1" customHeight="1" spans="2:3">
      <c r="B815" s="340"/>
      <c r="C815" s="340"/>
    </row>
    <row r="816" s="354" customFormat="1" customHeight="1" spans="2:3">
      <c r="B816" s="340"/>
      <c r="C816" s="340"/>
    </row>
    <row r="817" s="354" customFormat="1" customHeight="1" spans="2:3">
      <c r="B817" s="340"/>
      <c r="C817" s="340"/>
    </row>
    <row r="818" s="354" customFormat="1" customHeight="1" spans="2:3">
      <c r="B818" s="340"/>
      <c r="C818" s="340"/>
    </row>
    <row r="819" s="354" customFormat="1" customHeight="1" spans="2:3">
      <c r="B819" s="340"/>
      <c r="C819" s="340"/>
    </row>
    <row r="820" s="354" customFormat="1" customHeight="1" spans="2:3">
      <c r="B820" s="340"/>
      <c r="C820" s="340"/>
    </row>
    <row r="821" s="354" customFormat="1" customHeight="1" spans="2:3">
      <c r="B821" s="340"/>
      <c r="C821" s="340"/>
    </row>
    <row r="822" s="354" customFormat="1" customHeight="1" spans="2:3">
      <c r="B822" s="340"/>
      <c r="C822" s="340"/>
    </row>
    <row r="823" s="354" customFormat="1" customHeight="1" spans="2:3">
      <c r="B823" s="340"/>
      <c r="C823" s="340"/>
    </row>
    <row r="824" s="354" customFormat="1" customHeight="1" spans="2:3">
      <c r="B824" s="340"/>
      <c r="C824" s="340"/>
    </row>
    <row r="825" s="354" customFormat="1" customHeight="1" spans="2:3">
      <c r="B825" s="340"/>
      <c r="C825" s="340"/>
    </row>
    <row r="826" s="354" customFormat="1" customHeight="1" spans="2:3">
      <c r="B826" s="340"/>
      <c r="C826" s="340"/>
    </row>
    <row r="827" s="354" customFormat="1" customHeight="1" spans="2:3">
      <c r="B827" s="340"/>
      <c r="C827" s="340"/>
    </row>
    <row r="828" s="354" customFormat="1" customHeight="1" spans="2:3">
      <c r="B828" s="340"/>
      <c r="C828" s="340"/>
    </row>
    <row r="829" s="354" customFormat="1" customHeight="1" spans="2:3">
      <c r="B829" s="340"/>
      <c r="C829" s="340"/>
    </row>
    <row r="830" s="354" customFormat="1" customHeight="1" spans="2:3">
      <c r="B830" s="340"/>
      <c r="C830" s="340"/>
    </row>
    <row r="831" s="354" customFormat="1" customHeight="1" spans="2:3">
      <c r="B831" s="340"/>
      <c r="C831" s="340"/>
    </row>
    <row r="832" s="354" customFormat="1" customHeight="1" spans="2:3">
      <c r="B832" s="340"/>
      <c r="C832" s="340"/>
    </row>
    <row r="833" s="354" customFormat="1" customHeight="1" spans="2:3">
      <c r="B833" s="340"/>
      <c r="C833" s="340"/>
    </row>
    <row r="834" s="354" customFormat="1" customHeight="1" spans="2:3">
      <c r="B834" s="340"/>
      <c r="C834" s="340"/>
    </row>
    <row r="835" s="354" customFormat="1" customHeight="1" spans="2:3">
      <c r="B835" s="340"/>
      <c r="C835" s="340"/>
    </row>
    <row r="836" s="354" customFormat="1" customHeight="1" spans="2:3">
      <c r="B836" s="340"/>
      <c r="C836" s="340"/>
    </row>
    <row r="837" s="354" customFormat="1" customHeight="1" spans="2:3">
      <c r="B837" s="340"/>
      <c r="C837" s="340"/>
    </row>
    <row r="838" s="354" customFormat="1" customHeight="1" spans="2:3">
      <c r="B838" s="340"/>
      <c r="C838" s="340"/>
    </row>
    <row r="839" s="354" customFormat="1" customHeight="1" spans="2:3">
      <c r="B839" s="340"/>
      <c r="C839" s="340"/>
    </row>
    <row r="840" s="354" customFormat="1" customHeight="1" spans="2:3">
      <c r="B840" s="340"/>
      <c r="C840" s="340"/>
    </row>
    <row r="841" s="354" customFormat="1" customHeight="1" spans="2:3">
      <c r="B841" s="340"/>
      <c r="C841" s="340"/>
    </row>
    <row r="842" s="354" customFormat="1" customHeight="1" spans="2:3">
      <c r="B842" s="340"/>
      <c r="C842" s="340"/>
    </row>
    <row r="843" s="354" customFormat="1" customHeight="1" spans="2:3">
      <c r="B843" s="340"/>
      <c r="C843" s="340"/>
    </row>
    <row r="844" s="354" customFormat="1" customHeight="1" spans="2:3">
      <c r="B844" s="340"/>
      <c r="C844" s="340"/>
    </row>
    <row r="845" s="354" customFormat="1" customHeight="1" spans="2:3">
      <c r="B845" s="340"/>
      <c r="C845" s="340"/>
    </row>
    <row r="846" s="354" customFormat="1" customHeight="1" spans="2:3">
      <c r="B846" s="340"/>
      <c r="C846" s="340"/>
    </row>
    <row r="847" s="354" customFormat="1" customHeight="1" spans="2:3">
      <c r="B847" s="340"/>
      <c r="C847" s="340"/>
    </row>
    <row r="848" s="354" customFormat="1" customHeight="1" spans="2:3">
      <c r="B848" s="340"/>
      <c r="C848" s="340"/>
    </row>
    <row r="849" s="354" customFormat="1" customHeight="1" spans="2:3">
      <c r="B849" s="340"/>
      <c r="C849" s="340"/>
    </row>
    <row r="850" s="354" customFormat="1" customHeight="1" spans="2:3">
      <c r="B850" s="340"/>
      <c r="C850" s="340"/>
    </row>
    <row r="851" s="354" customFormat="1" customHeight="1" spans="2:3">
      <c r="B851" s="340"/>
      <c r="C851" s="340"/>
    </row>
    <row r="852" s="354" customFormat="1" customHeight="1" spans="2:3">
      <c r="B852" s="340"/>
      <c r="C852" s="340"/>
    </row>
    <row r="853" s="354" customFormat="1" customHeight="1" spans="2:3">
      <c r="B853" s="340"/>
      <c r="C853" s="340"/>
    </row>
    <row r="854" s="354" customFormat="1" customHeight="1" spans="2:3">
      <c r="B854" s="340"/>
      <c r="C854" s="340"/>
    </row>
    <row r="855" s="354" customFormat="1" customHeight="1" spans="2:3">
      <c r="B855" s="340"/>
      <c r="C855" s="340"/>
    </row>
    <row r="856" s="354" customFormat="1" customHeight="1" spans="2:3">
      <c r="B856" s="340"/>
      <c r="C856" s="340"/>
    </row>
    <row r="857" s="354" customFormat="1" customHeight="1" spans="2:3">
      <c r="B857" s="340"/>
      <c r="C857" s="340"/>
    </row>
    <row r="858" s="354" customFormat="1" customHeight="1" spans="2:3">
      <c r="B858" s="340"/>
      <c r="C858" s="340"/>
    </row>
    <row r="859" s="354" customFormat="1" customHeight="1" spans="2:3">
      <c r="B859" s="340"/>
      <c r="C859" s="340"/>
    </row>
    <row r="860" s="354" customFormat="1" customHeight="1" spans="2:3">
      <c r="B860" s="340"/>
      <c r="C860" s="340"/>
    </row>
    <row r="861" s="354" customFormat="1" customHeight="1" spans="2:3">
      <c r="B861" s="340"/>
      <c r="C861" s="340"/>
    </row>
    <row r="862" s="354" customFormat="1" customHeight="1" spans="2:3">
      <c r="B862" s="340"/>
      <c r="C862" s="340"/>
    </row>
    <row r="863" s="354" customFormat="1" customHeight="1" spans="2:3">
      <c r="B863" s="340"/>
      <c r="C863" s="340"/>
    </row>
    <row r="864" s="354" customFormat="1" customHeight="1" spans="2:3">
      <c r="B864" s="340"/>
      <c r="C864" s="340"/>
    </row>
    <row r="865" s="354" customFormat="1" customHeight="1" spans="2:3">
      <c r="B865" s="340"/>
      <c r="C865" s="340"/>
    </row>
    <row r="866" s="354" customFormat="1" customHeight="1" spans="2:3">
      <c r="B866" s="340"/>
      <c r="C866" s="340"/>
    </row>
    <row r="867" s="354" customFormat="1" customHeight="1" spans="2:3">
      <c r="B867" s="340"/>
      <c r="C867" s="340"/>
    </row>
    <row r="868" s="354" customFormat="1" customHeight="1" spans="2:3">
      <c r="B868" s="340"/>
      <c r="C868" s="340"/>
    </row>
    <row r="869" s="354" customFormat="1" customHeight="1" spans="2:3">
      <c r="B869" s="340"/>
      <c r="C869" s="340"/>
    </row>
    <row r="870" s="354" customFormat="1" customHeight="1" spans="2:3">
      <c r="B870" s="340"/>
      <c r="C870" s="340"/>
    </row>
    <row r="871" s="354" customFormat="1" customHeight="1" spans="2:3">
      <c r="B871" s="340"/>
      <c r="C871" s="340"/>
    </row>
    <row r="872" s="354" customFormat="1" customHeight="1" spans="2:3">
      <c r="B872" s="340"/>
      <c r="C872" s="340"/>
    </row>
    <row r="873" s="354" customFormat="1" customHeight="1" spans="2:3">
      <c r="B873" s="340"/>
      <c r="C873" s="340"/>
    </row>
    <row r="874" s="354" customFormat="1" customHeight="1" spans="2:3">
      <c r="B874" s="340"/>
      <c r="C874" s="340"/>
    </row>
    <row r="875" s="354" customFormat="1" customHeight="1" spans="2:3">
      <c r="B875" s="340"/>
      <c r="C875" s="340"/>
    </row>
    <row r="876" s="354" customFormat="1" customHeight="1" spans="2:3">
      <c r="B876" s="340"/>
      <c r="C876" s="340"/>
    </row>
    <row r="877" s="354" customFormat="1" customHeight="1" spans="2:3">
      <c r="B877" s="340"/>
      <c r="C877" s="340"/>
    </row>
    <row r="878" s="354" customFormat="1" customHeight="1" spans="2:3">
      <c r="B878" s="340"/>
      <c r="C878" s="340"/>
    </row>
    <row r="879" s="354" customFormat="1" customHeight="1" spans="2:3">
      <c r="B879" s="340"/>
      <c r="C879" s="340"/>
    </row>
    <row r="880" s="354" customFormat="1" customHeight="1" spans="2:3">
      <c r="B880" s="340"/>
      <c r="C880" s="340"/>
    </row>
    <row r="881" s="354" customFormat="1" customHeight="1" spans="2:3">
      <c r="B881" s="340"/>
      <c r="C881" s="340"/>
    </row>
    <row r="882" s="354" customFormat="1" customHeight="1" spans="2:3">
      <c r="B882" s="340"/>
      <c r="C882" s="340"/>
    </row>
    <row r="883" s="354" customFormat="1" customHeight="1" spans="2:3">
      <c r="B883" s="340"/>
      <c r="C883" s="340"/>
    </row>
    <row r="884" s="354" customFormat="1" customHeight="1" spans="2:3">
      <c r="B884" s="340"/>
      <c r="C884" s="340"/>
    </row>
    <row r="885" s="354" customFormat="1" customHeight="1" spans="2:3">
      <c r="B885" s="340"/>
      <c r="C885" s="340"/>
    </row>
    <row r="886" s="354" customFormat="1" customHeight="1" spans="2:3">
      <c r="B886" s="340"/>
      <c r="C886" s="340"/>
    </row>
    <row r="887" s="354" customFormat="1" customHeight="1" spans="2:3">
      <c r="B887" s="340"/>
      <c r="C887" s="340"/>
    </row>
    <row r="888" s="354" customFormat="1" customHeight="1" spans="2:3">
      <c r="B888" s="340"/>
      <c r="C888" s="340"/>
    </row>
    <row r="889" s="354" customFormat="1" customHeight="1" spans="2:3">
      <c r="B889" s="340"/>
      <c r="C889" s="340"/>
    </row>
    <row r="890" s="354" customFormat="1" customHeight="1" spans="2:3">
      <c r="B890" s="340"/>
      <c r="C890" s="340"/>
    </row>
    <row r="891" s="354" customFormat="1" customHeight="1" spans="2:3">
      <c r="B891" s="340"/>
      <c r="C891" s="340"/>
    </row>
    <row r="892" s="354" customFormat="1" customHeight="1" spans="2:3">
      <c r="B892" s="340"/>
      <c r="C892" s="340"/>
    </row>
    <row r="893" s="354" customFormat="1" customHeight="1" spans="2:3">
      <c r="B893" s="340"/>
      <c r="C893" s="340"/>
    </row>
    <row r="894" s="354" customFormat="1" customHeight="1" spans="2:3">
      <c r="B894" s="340"/>
      <c r="C894" s="340"/>
    </row>
    <row r="895" s="354" customFormat="1" customHeight="1" spans="2:3">
      <c r="B895" s="340"/>
      <c r="C895" s="340"/>
    </row>
    <row r="896" s="354" customFormat="1" customHeight="1" spans="2:3">
      <c r="B896" s="340"/>
      <c r="C896" s="340"/>
    </row>
    <row r="897" s="354" customFormat="1" customHeight="1" spans="2:3">
      <c r="B897" s="340"/>
      <c r="C897" s="340"/>
    </row>
    <row r="898" s="354" customFormat="1" customHeight="1" spans="2:3">
      <c r="B898" s="340"/>
      <c r="C898" s="340"/>
    </row>
    <row r="899" s="354" customFormat="1" customHeight="1" spans="2:3">
      <c r="B899" s="340"/>
      <c r="C899" s="340"/>
    </row>
    <row r="900" s="354" customFormat="1" customHeight="1" spans="2:3">
      <c r="B900" s="340"/>
      <c r="C900" s="340"/>
    </row>
    <row r="901" s="354" customFormat="1" customHeight="1" spans="2:3">
      <c r="B901" s="340"/>
      <c r="C901" s="340"/>
    </row>
    <row r="902" s="354" customFormat="1" customHeight="1" spans="2:3">
      <c r="B902" s="340"/>
      <c r="C902" s="340"/>
    </row>
    <row r="903" s="354" customFormat="1" customHeight="1" spans="2:3">
      <c r="B903" s="340"/>
      <c r="C903" s="340"/>
    </row>
    <row r="904" s="354" customFormat="1" customHeight="1" spans="2:3">
      <c r="B904" s="340"/>
      <c r="C904" s="340"/>
    </row>
    <row r="905" s="354" customFormat="1" customHeight="1" spans="2:3">
      <c r="B905" s="340"/>
      <c r="C905" s="340"/>
    </row>
    <row r="906" s="354" customFormat="1" customHeight="1" spans="2:3">
      <c r="B906" s="340"/>
      <c r="C906" s="340"/>
    </row>
    <row r="907" s="354" customFormat="1" customHeight="1" spans="2:3">
      <c r="B907" s="340"/>
      <c r="C907" s="340"/>
    </row>
    <row r="908" s="354" customFormat="1" customHeight="1" spans="2:3">
      <c r="B908" s="340"/>
      <c r="C908" s="340"/>
    </row>
    <row r="909" s="354" customFormat="1" customHeight="1" spans="2:3">
      <c r="B909" s="340"/>
      <c r="C909" s="340"/>
    </row>
    <row r="910" s="354" customFormat="1" customHeight="1" spans="2:3">
      <c r="B910" s="340"/>
      <c r="C910" s="340"/>
    </row>
    <row r="911" s="354" customFormat="1" customHeight="1" spans="2:3">
      <c r="B911" s="340"/>
      <c r="C911" s="340"/>
    </row>
    <row r="912" s="354" customFormat="1" customHeight="1" spans="2:3">
      <c r="B912" s="340"/>
      <c r="C912" s="340"/>
    </row>
    <row r="913" s="354" customFormat="1" customHeight="1" spans="2:3">
      <c r="B913" s="340"/>
      <c r="C913" s="340"/>
    </row>
    <row r="914" s="354" customFormat="1" customHeight="1" spans="2:3">
      <c r="B914" s="340"/>
      <c r="C914" s="340"/>
    </row>
    <row r="915" s="354" customFormat="1" customHeight="1" spans="2:3">
      <c r="B915" s="340"/>
      <c r="C915" s="340"/>
    </row>
    <row r="916" s="354" customFormat="1" customHeight="1" spans="2:3">
      <c r="B916" s="340"/>
      <c r="C916" s="340"/>
    </row>
    <row r="917" s="354" customFormat="1" customHeight="1" spans="2:3">
      <c r="B917" s="340"/>
      <c r="C917" s="340"/>
    </row>
    <row r="918" s="354" customFormat="1" customHeight="1" spans="2:3">
      <c r="B918" s="340"/>
      <c r="C918" s="340"/>
    </row>
    <row r="919" s="354" customFormat="1" customHeight="1" spans="2:3">
      <c r="B919" s="340"/>
      <c r="C919" s="340"/>
    </row>
    <row r="920" s="354" customFormat="1" customHeight="1" spans="2:3">
      <c r="B920" s="340"/>
      <c r="C920" s="340"/>
    </row>
    <row r="921" s="354" customFormat="1" customHeight="1" spans="2:3">
      <c r="B921" s="340"/>
      <c r="C921" s="340"/>
    </row>
    <row r="922" s="354" customFormat="1" customHeight="1" spans="2:3">
      <c r="B922" s="340"/>
      <c r="C922" s="340"/>
    </row>
    <row r="923" s="354" customFormat="1" customHeight="1" spans="2:3">
      <c r="B923" s="340"/>
      <c r="C923" s="340"/>
    </row>
    <row r="924" s="354" customFormat="1" customHeight="1" spans="2:3">
      <c r="B924" s="340"/>
      <c r="C924" s="340"/>
    </row>
    <row r="925" s="354" customFormat="1" customHeight="1" spans="2:3">
      <c r="B925" s="340"/>
      <c r="C925" s="340"/>
    </row>
    <row r="926" s="354" customFormat="1" customHeight="1" spans="2:3">
      <c r="B926" s="340"/>
      <c r="C926" s="340"/>
    </row>
    <row r="927" s="354" customFormat="1" customHeight="1" spans="2:3">
      <c r="B927" s="340"/>
      <c r="C927" s="340"/>
    </row>
    <row r="928" s="354" customFormat="1" customHeight="1" spans="2:3">
      <c r="B928" s="340"/>
      <c r="C928" s="340"/>
    </row>
    <row r="929" s="354" customFormat="1" customHeight="1" spans="2:3">
      <c r="B929" s="340"/>
      <c r="C929" s="340"/>
    </row>
    <row r="930" s="354" customFormat="1" customHeight="1" spans="2:3">
      <c r="B930" s="340"/>
      <c r="C930" s="340"/>
    </row>
    <row r="931" s="354" customFormat="1" customHeight="1" spans="2:3">
      <c r="B931" s="340"/>
      <c r="C931" s="340"/>
    </row>
    <row r="932" s="354" customFormat="1" customHeight="1" spans="2:3">
      <c r="B932" s="340"/>
      <c r="C932" s="340"/>
    </row>
    <row r="933" s="354" customFormat="1" customHeight="1" spans="2:3">
      <c r="B933" s="340"/>
      <c r="C933" s="340"/>
    </row>
    <row r="934" s="354" customFormat="1" customHeight="1" spans="2:3">
      <c r="B934" s="340"/>
      <c r="C934" s="340"/>
    </row>
    <row r="935" s="354" customFormat="1" customHeight="1" spans="2:3">
      <c r="B935" s="340"/>
      <c r="C935" s="340"/>
    </row>
    <row r="936" s="354" customFormat="1" customHeight="1" spans="2:3">
      <c r="B936" s="340"/>
      <c r="C936" s="340"/>
    </row>
    <row r="937" s="354" customFormat="1" customHeight="1" spans="2:3">
      <c r="B937" s="340"/>
      <c r="C937" s="340"/>
    </row>
    <row r="938" s="354" customFormat="1" customHeight="1" spans="2:3">
      <c r="B938" s="340"/>
      <c r="C938" s="340"/>
    </row>
    <row r="939" s="354" customFormat="1" customHeight="1" spans="2:3">
      <c r="B939" s="340"/>
      <c r="C939" s="340"/>
    </row>
    <row r="940" s="354" customFormat="1" customHeight="1" spans="2:3">
      <c r="B940" s="340"/>
      <c r="C940" s="340"/>
    </row>
    <row r="941" s="354" customFormat="1" customHeight="1" spans="2:3">
      <c r="B941" s="340"/>
      <c r="C941" s="340"/>
    </row>
    <row r="942" s="354" customFormat="1" customHeight="1" spans="2:3">
      <c r="B942" s="340"/>
      <c r="C942" s="340"/>
    </row>
    <row r="943" s="354" customFormat="1" customHeight="1" spans="2:3">
      <c r="B943" s="340"/>
      <c r="C943" s="340"/>
    </row>
    <row r="944" s="354" customFormat="1" customHeight="1" spans="2:3">
      <c r="B944" s="340"/>
      <c r="C944" s="340"/>
    </row>
    <row r="945" s="354" customFormat="1" customHeight="1" spans="2:3">
      <c r="B945" s="340"/>
      <c r="C945" s="340"/>
    </row>
    <row r="946" s="354" customFormat="1" customHeight="1" spans="2:3">
      <c r="B946" s="340"/>
      <c r="C946" s="340"/>
    </row>
    <row r="947" s="354" customFormat="1" customHeight="1" spans="2:3">
      <c r="B947" s="340"/>
      <c r="C947" s="340"/>
    </row>
    <row r="948" s="354" customFormat="1" customHeight="1" spans="2:3">
      <c r="B948" s="340"/>
      <c r="C948" s="340"/>
    </row>
    <row r="949" s="354" customFormat="1" customHeight="1" spans="2:3">
      <c r="B949" s="340"/>
      <c r="C949" s="340"/>
    </row>
    <row r="950" s="354" customFormat="1" customHeight="1" spans="2:3">
      <c r="B950" s="340"/>
      <c r="C950" s="340"/>
    </row>
    <row r="951" s="354" customFormat="1" customHeight="1" spans="2:3">
      <c r="B951" s="340"/>
      <c r="C951" s="340"/>
    </row>
    <row r="952" s="354" customFormat="1" customHeight="1" spans="2:3">
      <c r="B952" s="340"/>
      <c r="C952" s="340"/>
    </row>
    <row r="953" s="354" customFormat="1" customHeight="1" spans="2:3">
      <c r="B953" s="340"/>
      <c r="C953" s="340"/>
    </row>
    <row r="954" s="354" customFormat="1" customHeight="1" spans="2:3">
      <c r="B954" s="340"/>
      <c r="C954" s="340"/>
    </row>
    <row r="955" s="354" customFormat="1" customHeight="1" spans="2:3">
      <c r="B955" s="340"/>
      <c r="C955" s="340"/>
    </row>
    <row r="956" s="354" customFormat="1" customHeight="1" spans="2:3">
      <c r="B956" s="340"/>
      <c r="C956" s="340"/>
    </row>
    <row r="957" s="354" customFormat="1" customHeight="1" spans="2:3">
      <c r="B957" s="340"/>
      <c r="C957" s="340"/>
    </row>
    <row r="958" s="354" customFormat="1" customHeight="1" spans="2:3">
      <c r="B958" s="340"/>
      <c r="C958" s="340"/>
    </row>
    <row r="959" s="354" customFormat="1" customHeight="1" spans="2:3">
      <c r="B959" s="340"/>
      <c r="C959" s="340"/>
    </row>
    <row r="960" s="354" customFormat="1" customHeight="1" spans="2:3">
      <c r="B960" s="340"/>
      <c r="C960" s="340"/>
    </row>
    <row r="961" s="354" customFormat="1" customHeight="1" spans="2:3">
      <c r="B961" s="340"/>
      <c r="C961" s="340"/>
    </row>
    <row r="962" s="354" customFormat="1" customHeight="1" spans="2:3">
      <c r="B962" s="340"/>
      <c r="C962" s="340"/>
    </row>
    <row r="963" s="354" customFormat="1" customHeight="1" spans="2:3">
      <c r="B963" s="340"/>
      <c r="C963" s="340"/>
    </row>
    <row r="964" s="354" customFormat="1" customHeight="1" spans="2:3">
      <c r="B964" s="340"/>
      <c r="C964" s="340"/>
    </row>
    <row r="965" s="354" customFormat="1" customHeight="1" spans="2:3">
      <c r="B965" s="340"/>
      <c r="C965" s="340"/>
    </row>
    <row r="966" s="354" customFormat="1" customHeight="1" spans="2:3">
      <c r="B966" s="340"/>
      <c r="C966" s="340"/>
    </row>
    <row r="967" s="354" customFormat="1" customHeight="1" spans="2:3">
      <c r="B967" s="340"/>
      <c r="C967" s="340"/>
    </row>
    <row r="968" s="354" customFormat="1" customHeight="1" spans="2:3">
      <c r="B968" s="340"/>
      <c r="C968" s="340"/>
    </row>
    <row r="969" s="354" customFormat="1" customHeight="1" spans="2:3">
      <c r="B969" s="340"/>
      <c r="C969" s="340"/>
    </row>
    <row r="970" s="354" customFormat="1" customHeight="1" spans="2:3">
      <c r="B970" s="340"/>
      <c r="C970" s="340"/>
    </row>
    <row r="971" s="354" customFormat="1" customHeight="1" spans="2:3">
      <c r="B971" s="340"/>
      <c r="C971" s="340"/>
    </row>
    <row r="972" s="354" customFormat="1" customHeight="1" spans="2:3">
      <c r="B972" s="340"/>
      <c r="C972" s="340"/>
    </row>
    <row r="973" s="354" customFormat="1" customHeight="1" spans="2:3">
      <c r="B973" s="340"/>
      <c r="C973" s="340"/>
    </row>
    <row r="974" s="354" customFormat="1" customHeight="1" spans="2:3">
      <c r="B974" s="340"/>
      <c r="C974" s="340"/>
    </row>
    <row r="975" s="354" customFormat="1" customHeight="1" spans="2:3">
      <c r="B975" s="340"/>
      <c r="C975" s="340"/>
    </row>
    <row r="976" s="354" customFormat="1" customHeight="1" spans="2:3">
      <c r="B976" s="340"/>
      <c r="C976" s="340"/>
    </row>
    <row r="977" s="354" customFormat="1" customHeight="1" spans="2:3">
      <c r="B977" s="340"/>
      <c r="C977" s="340"/>
    </row>
    <row r="978" s="354" customFormat="1" customHeight="1" spans="2:3">
      <c r="B978" s="340"/>
      <c r="C978" s="340"/>
    </row>
    <row r="979" s="354" customFormat="1" customHeight="1" spans="2:3">
      <c r="B979" s="340"/>
      <c r="C979" s="340"/>
    </row>
    <row r="980" s="354" customFormat="1" customHeight="1" spans="2:3">
      <c r="B980" s="340"/>
      <c r="C980" s="340"/>
    </row>
    <row r="981" s="354" customFormat="1" customHeight="1" spans="2:3">
      <c r="B981" s="340"/>
      <c r="C981" s="340"/>
    </row>
    <row r="982" s="354" customFormat="1" customHeight="1" spans="2:3">
      <c r="B982" s="340"/>
      <c r="C982" s="340"/>
    </row>
    <row r="983" s="354" customFormat="1" customHeight="1" spans="2:3">
      <c r="B983" s="340"/>
      <c r="C983" s="340"/>
    </row>
    <row r="984" s="354" customFormat="1" customHeight="1" spans="2:3">
      <c r="B984" s="340"/>
      <c r="C984" s="340"/>
    </row>
    <row r="985" s="354" customFormat="1" customHeight="1" spans="2:3">
      <c r="B985" s="340"/>
      <c r="C985" s="340"/>
    </row>
    <row r="986" s="354" customFormat="1" customHeight="1" spans="2:3">
      <c r="B986" s="340"/>
      <c r="C986" s="340"/>
    </row>
    <row r="987" s="354" customFormat="1" customHeight="1" spans="2:3">
      <c r="B987" s="340"/>
      <c r="C987" s="340"/>
    </row>
    <row r="988" s="354" customFormat="1" customHeight="1" spans="2:3">
      <c r="B988" s="340"/>
      <c r="C988" s="340"/>
    </row>
    <row r="989" s="354" customFormat="1" customHeight="1" spans="2:3">
      <c r="B989" s="340"/>
      <c r="C989" s="340"/>
    </row>
    <row r="990" s="354" customFormat="1" customHeight="1" spans="2:3">
      <c r="B990" s="340"/>
      <c r="C990" s="340"/>
    </row>
    <row r="991" s="354" customFormat="1" customHeight="1" spans="2:3">
      <c r="B991" s="340"/>
      <c r="C991" s="340"/>
    </row>
    <row r="992" s="354" customFormat="1" customHeight="1" spans="2:3">
      <c r="B992" s="340"/>
      <c r="C992" s="340"/>
    </row>
    <row r="993" s="354" customFormat="1" customHeight="1" spans="2:3">
      <c r="B993" s="340"/>
      <c r="C993" s="340"/>
    </row>
    <row r="994" s="354" customFormat="1" customHeight="1" spans="2:3">
      <c r="B994" s="340"/>
      <c r="C994" s="340"/>
    </row>
    <row r="995" s="354" customFormat="1" customHeight="1" spans="2:3">
      <c r="B995" s="340"/>
      <c r="C995" s="340"/>
    </row>
    <row r="996" s="354" customFormat="1" customHeight="1" spans="2:3">
      <c r="B996" s="340"/>
      <c r="C996" s="340"/>
    </row>
    <row r="997" s="354" customFormat="1" customHeight="1" spans="2:3">
      <c r="B997" s="340"/>
      <c r="C997" s="340"/>
    </row>
    <row r="998" s="354" customFormat="1" customHeight="1" spans="2:3">
      <c r="B998" s="340"/>
      <c r="C998" s="340"/>
    </row>
    <row r="999" s="354" customFormat="1" customHeight="1" spans="2:3">
      <c r="B999" s="340"/>
      <c r="C999" s="340"/>
    </row>
    <row r="1000" s="354" customFormat="1" customHeight="1" spans="2:3">
      <c r="B1000" s="340"/>
      <c r="C1000" s="340"/>
    </row>
    <row r="1001" s="354" customFormat="1" customHeight="1" spans="2:3">
      <c r="B1001" s="340"/>
      <c r="C1001" s="340"/>
    </row>
    <row r="1002" s="354" customFormat="1" customHeight="1" spans="2:3">
      <c r="B1002" s="340"/>
      <c r="C1002" s="340"/>
    </row>
    <row r="1003" s="354" customFormat="1" customHeight="1" spans="2:3">
      <c r="B1003" s="340"/>
      <c r="C1003" s="340"/>
    </row>
    <row r="1004" s="354" customFormat="1" customHeight="1" spans="2:3">
      <c r="B1004" s="340"/>
      <c r="C1004" s="340"/>
    </row>
    <row r="1005" s="354" customFormat="1" customHeight="1" spans="2:3">
      <c r="B1005" s="340"/>
      <c r="C1005" s="340"/>
    </row>
    <row r="1006" s="354" customFormat="1" customHeight="1" spans="2:3">
      <c r="B1006" s="340"/>
      <c r="C1006" s="340"/>
    </row>
    <row r="1007" s="354" customFormat="1" customHeight="1" spans="2:3">
      <c r="B1007" s="340"/>
      <c r="C1007" s="340"/>
    </row>
    <row r="1008" s="354" customFormat="1" customHeight="1" spans="2:3">
      <c r="B1008" s="340"/>
      <c r="C1008" s="340"/>
    </row>
    <row r="1009" s="354" customFormat="1" customHeight="1" spans="2:3">
      <c r="B1009" s="340"/>
      <c r="C1009" s="340"/>
    </row>
    <row r="1010" s="354" customFormat="1" customHeight="1" spans="2:3">
      <c r="B1010" s="340"/>
      <c r="C1010" s="340"/>
    </row>
    <row r="1011" s="354" customFormat="1" customHeight="1" spans="2:3">
      <c r="B1011" s="340"/>
      <c r="C1011" s="340"/>
    </row>
    <row r="1012" s="354" customFormat="1" customHeight="1" spans="2:3">
      <c r="B1012" s="340"/>
      <c r="C1012" s="340"/>
    </row>
    <row r="1013" s="354" customFormat="1" customHeight="1" spans="2:3">
      <c r="B1013" s="340"/>
      <c r="C1013" s="340"/>
    </row>
    <row r="1014" s="354" customFormat="1" customHeight="1" spans="2:3">
      <c r="B1014" s="340"/>
      <c r="C1014" s="340"/>
    </row>
    <row r="1015" s="354" customFormat="1" customHeight="1" spans="2:3">
      <c r="B1015" s="340"/>
      <c r="C1015" s="340"/>
    </row>
    <row r="1016" s="354" customFormat="1" customHeight="1" spans="2:3">
      <c r="B1016" s="340"/>
      <c r="C1016" s="340"/>
    </row>
    <row r="1017" s="354" customFormat="1" customHeight="1" spans="2:3">
      <c r="B1017" s="340"/>
      <c r="C1017" s="340"/>
    </row>
    <row r="1018" s="354" customFormat="1" customHeight="1" spans="2:3">
      <c r="B1018" s="340"/>
      <c r="C1018" s="340"/>
    </row>
    <row r="1019" s="354" customFormat="1" customHeight="1" spans="2:3">
      <c r="B1019" s="340"/>
      <c r="C1019" s="340"/>
    </row>
    <row r="1020" s="354" customFormat="1" customHeight="1" spans="2:3">
      <c r="B1020" s="340"/>
      <c r="C1020" s="340"/>
    </row>
    <row r="1021" s="354" customFormat="1" customHeight="1" spans="2:3">
      <c r="B1021" s="340"/>
      <c r="C1021" s="340"/>
    </row>
    <row r="1022" s="354" customFormat="1" customHeight="1" spans="2:3">
      <c r="B1022" s="340"/>
      <c r="C1022" s="340"/>
    </row>
    <row r="1023" s="354" customFormat="1" customHeight="1" spans="2:3">
      <c r="B1023" s="340"/>
      <c r="C1023" s="340"/>
    </row>
    <row r="1024" s="354" customFormat="1" customHeight="1" spans="2:3">
      <c r="B1024" s="340"/>
      <c r="C1024" s="340"/>
    </row>
    <row r="1025" s="354" customFormat="1" customHeight="1" spans="2:3">
      <c r="B1025" s="340"/>
      <c r="C1025" s="340"/>
    </row>
    <row r="1026" s="354" customFormat="1" customHeight="1" spans="2:3">
      <c r="B1026" s="340"/>
      <c r="C1026" s="340"/>
    </row>
    <row r="1027" s="354" customFormat="1" customHeight="1" spans="2:3">
      <c r="B1027" s="340"/>
      <c r="C1027" s="340"/>
    </row>
    <row r="1028" s="354" customFormat="1" customHeight="1" spans="2:3">
      <c r="B1028" s="340"/>
      <c r="C1028" s="340"/>
    </row>
    <row r="1029" s="354" customFormat="1" customHeight="1" spans="2:3">
      <c r="B1029" s="340"/>
      <c r="C1029" s="340"/>
    </row>
    <row r="1030" s="354" customFormat="1" customHeight="1" spans="2:3">
      <c r="B1030" s="340"/>
      <c r="C1030" s="340"/>
    </row>
    <row r="1031" s="354" customFormat="1" customHeight="1" spans="2:3">
      <c r="B1031" s="340"/>
      <c r="C1031" s="340"/>
    </row>
    <row r="1032" s="354" customFormat="1" customHeight="1" spans="2:3">
      <c r="B1032" s="340"/>
      <c r="C1032" s="340"/>
    </row>
    <row r="1033" s="354" customFormat="1" customHeight="1" spans="2:3">
      <c r="B1033" s="340"/>
      <c r="C1033" s="340"/>
    </row>
    <row r="1034" s="354" customFormat="1" customHeight="1" spans="2:3">
      <c r="B1034" s="340"/>
      <c r="C1034" s="340"/>
    </row>
    <row r="1035" s="354" customFormat="1" customHeight="1" spans="2:3">
      <c r="B1035" s="340"/>
      <c r="C1035" s="340"/>
    </row>
    <row r="1036" s="354" customFormat="1" customHeight="1" spans="2:3">
      <c r="B1036" s="340"/>
      <c r="C1036" s="340"/>
    </row>
    <row r="1037" s="354" customFormat="1" customHeight="1" spans="2:3">
      <c r="B1037" s="340"/>
      <c r="C1037" s="340"/>
    </row>
    <row r="1038" s="354" customFormat="1" customHeight="1" spans="2:3">
      <c r="B1038" s="340"/>
      <c r="C1038" s="340"/>
    </row>
    <row r="1039" s="354" customFormat="1" customHeight="1" spans="2:3">
      <c r="B1039" s="340"/>
      <c r="C1039" s="340"/>
    </row>
    <row r="1040" s="354" customFormat="1" customHeight="1" spans="2:3">
      <c r="B1040" s="340"/>
      <c r="C1040" s="340"/>
    </row>
    <row r="1041" s="354" customFormat="1" customHeight="1" spans="2:3">
      <c r="B1041" s="340"/>
      <c r="C1041" s="340"/>
    </row>
    <row r="1042" s="354" customFormat="1" customHeight="1" spans="2:3">
      <c r="B1042" s="340"/>
      <c r="C1042" s="340"/>
    </row>
    <row r="1043" s="354" customFormat="1" customHeight="1" spans="2:3">
      <c r="B1043" s="340"/>
      <c r="C1043" s="340"/>
    </row>
    <row r="1044" s="354" customFormat="1" customHeight="1" spans="2:3">
      <c r="B1044" s="340"/>
      <c r="C1044" s="340"/>
    </row>
    <row r="1045" s="354" customFormat="1" customHeight="1" spans="2:3">
      <c r="B1045" s="340"/>
      <c r="C1045" s="340"/>
    </row>
    <row r="1046" s="354" customFormat="1" customHeight="1" spans="2:3">
      <c r="B1046" s="340"/>
      <c r="C1046" s="340"/>
    </row>
    <row r="1047" s="354" customFormat="1" customHeight="1" spans="2:3">
      <c r="B1047" s="340"/>
      <c r="C1047" s="340"/>
    </row>
    <row r="1048" s="354" customFormat="1" customHeight="1" spans="2:3">
      <c r="B1048" s="340"/>
      <c r="C1048" s="340"/>
    </row>
    <row r="1049" s="354" customFormat="1" customHeight="1" spans="2:3">
      <c r="B1049" s="340"/>
      <c r="C1049" s="340"/>
    </row>
    <row r="1050" s="354" customFormat="1" customHeight="1" spans="2:3">
      <c r="B1050" s="340"/>
      <c r="C1050" s="340"/>
    </row>
    <row r="1051" s="354" customFormat="1" customHeight="1" spans="2:3">
      <c r="B1051" s="340"/>
      <c r="C1051" s="340"/>
    </row>
    <row r="1052" s="354" customFormat="1" customHeight="1" spans="2:3">
      <c r="B1052" s="340"/>
      <c r="C1052" s="340"/>
    </row>
    <row r="1053" s="354" customFormat="1" customHeight="1" spans="2:3">
      <c r="B1053" s="340"/>
      <c r="C1053" s="340"/>
    </row>
    <row r="1054" s="354" customFormat="1" customHeight="1" spans="2:3">
      <c r="B1054" s="340"/>
      <c r="C1054" s="340"/>
    </row>
    <row r="1055" s="354" customFormat="1" customHeight="1" spans="2:3">
      <c r="B1055" s="340"/>
      <c r="C1055" s="340"/>
    </row>
    <row r="1056" s="354" customFormat="1" customHeight="1" spans="2:3">
      <c r="B1056" s="340"/>
      <c r="C1056" s="340"/>
    </row>
    <row r="1057" s="354" customFormat="1" customHeight="1" spans="2:3">
      <c r="B1057" s="340"/>
      <c r="C1057" s="340"/>
    </row>
    <row r="1058" s="354" customFormat="1" customHeight="1" spans="2:3">
      <c r="B1058" s="340"/>
      <c r="C1058" s="340"/>
    </row>
    <row r="1059" s="354" customFormat="1" customHeight="1" spans="2:3">
      <c r="B1059" s="340"/>
      <c r="C1059" s="340"/>
    </row>
    <row r="1060" s="354" customFormat="1" customHeight="1" spans="2:3">
      <c r="B1060" s="340"/>
      <c r="C1060" s="340"/>
    </row>
    <row r="1061" s="354" customFormat="1" customHeight="1" spans="2:3">
      <c r="B1061" s="340"/>
      <c r="C1061" s="340"/>
    </row>
    <row r="1062" s="354" customFormat="1" customHeight="1" spans="2:3">
      <c r="B1062" s="340"/>
      <c r="C1062" s="340"/>
    </row>
    <row r="1063" s="354" customFormat="1" customHeight="1" spans="2:3">
      <c r="B1063" s="340"/>
      <c r="C1063" s="340"/>
    </row>
    <row r="1064" s="354" customFormat="1" customHeight="1" spans="2:3">
      <c r="B1064" s="340"/>
      <c r="C1064" s="340"/>
    </row>
    <row r="1065" s="354" customFormat="1" customHeight="1" spans="2:3">
      <c r="B1065" s="340"/>
      <c r="C1065" s="340"/>
    </row>
    <row r="1066" s="354" customFormat="1" customHeight="1" spans="2:3">
      <c r="B1066" s="340"/>
      <c r="C1066" s="340"/>
    </row>
    <row r="1067" s="354" customFormat="1" customHeight="1" spans="2:3">
      <c r="B1067" s="340"/>
      <c r="C1067" s="340"/>
    </row>
    <row r="1068" s="354" customFormat="1" customHeight="1" spans="2:3">
      <c r="B1068" s="340"/>
      <c r="C1068" s="340"/>
    </row>
    <row r="1069" s="354" customFormat="1" customHeight="1" spans="2:3">
      <c r="B1069" s="340"/>
      <c r="C1069" s="340"/>
    </row>
    <row r="1070" s="354" customFormat="1" customHeight="1" spans="2:3">
      <c r="B1070" s="340"/>
      <c r="C1070" s="340"/>
    </row>
    <row r="1071" s="354" customFormat="1" customHeight="1" spans="2:3">
      <c r="B1071" s="340"/>
      <c r="C1071" s="340"/>
    </row>
    <row r="1072" s="354" customFormat="1" customHeight="1" spans="2:3">
      <c r="B1072" s="340"/>
      <c r="C1072" s="340"/>
    </row>
    <row r="1073" s="354" customFormat="1" customHeight="1" spans="2:3">
      <c r="B1073" s="340"/>
      <c r="C1073" s="340"/>
    </row>
    <row r="1074" s="354" customFormat="1" customHeight="1" spans="2:3">
      <c r="B1074" s="340"/>
      <c r="C1074" s="340"/>
    </row>
    <row r="1075" s="354" customFormat="1" customHeight="1" spans="2:3">
      <c r="B1075" s="340"/>
      <c r="C1075" s="340"/>
    </row>
    <row r="1076" s="354" customFormat="1" customHeight="1" spans="2:3">
      <c r="B1076" s="340"/>
      <c r="C1076" s="340"/>
    </row>
    <row r="1077" s="354" customFormat="1" customHeight="1" spans="2:3">
      <c r="B1077" s="340"/>
      <c r="C1077" s="340"/>
    </row>
    <row r="1078" s="354" customFormat="1" customHeight="1" spans="2:3">
      <c r="B1078" s="340"/>
      <c r="C1078" s="340"/>
    </row>
    <row r="1079" s="354" customFormat="1" customHeight="1" spans="2:3">
      <c r="B1079" s="340"/>
      <c r="C1079" s="340"/>
    </row>
    <row r="1080" s="354" customFormat="1" customHeight="1" spans="2:3">
      <c r="B1080" s="340"/>
      <c r="C1080" s="340"/>
    </row>
    <row r="1081" s="354" customFormat="1" customHeight="1" spans="2:3">
      <c r="B1081" s="340"/>
      <c r="C1081" s="340"/>
    </row>
    <row r="1082" s="354" customFormat="1" customHeight="1" spans="2:3">
      <c r="B1082" s="340"/>
      <c r="C1082" s="340"/>
    </row>
    <row r="1083" s="354" customFormat="1" customHeight="1" spans="2:3">
      <c r="B1083" s="340"/>
      <c r="C1083" s="340"/>
    </row>
    <row r="1084" s="354" customFormat="1" customHeight="1" spans="2:3">
      <c r="B1084" s="340"/>
      <c r="C1084" s="340"/>
    </row>
    <row r="1085" s="354" customFormat="1" customHeight="1" spans="2:3">
      <c r="B1085" s="340"/>
      <c r="C1085" s="340"/>
    </row>
    <row r="1086" s="354" customFormat="1" customHeight="1" spans="2:3">
      <c r="B1086" s="340"/>
      <c r="C1086" s="340"/>
    </row>
    <row r="1087" s="354" customFormat="1" customHeight="1" spans="2:3">
      <c r="B1087" s="340"/>
      <c r="C1087" s="340"/>
    </row>
    <row r="1088" s="354" customFormat="1" customHeight="1" spans="2:3">
      <c r="B1088" s="340"/>
      <c r="C1088" s="340"/>
    </row>
    <row r="1089" s="354" customFormat="1" customHeight="1" spans="2:3">
      <c r="B1089" s="340"/>
      <c r="C1089" s="340"/>
    </row>
    <row r="1090" s="354" customFormat="1" customHeight="1" spans="2:3">
      <c r="B1090" s="340"/>
      <c r="C1090" s="340"/>
    </row>
    <row r="1091" s="354" customFormat="1" customHeight="1" spans="2:3">
      <c r="B1091" s="340"/>
      <c r="C1091" s="340"/>
    </row>
    <row r="1092" s="354" customFormat="1" customHeight="1" spans="2:3">
      <c r="B1092" s="340"/>
      <c r="C1092" s="340"/>
    </row>
    <row r="1093" s="354" customFormat="1" customHeight="1" spans="2:3">
      <c r="B1093" s="340"/>
      <c r="C1093" s="340"/>
    </row>
    <row r="1094" s="354" customFormat="1" customHeight="1" spans="2:3">
      <c r="B1094" s="340"/>
      <c r="C1094" s="340"/>
    </row>
    <row r="1095" s="354" customFormat="1" customHeight="1" spans="2:3">
      <c r="B1095" s="340"/>
      <c r="C1095" s="340"/>
    </row>
    <row r="1096" s="354" customFormat="1" customHeight="1" spans="2:3">
      <c r="B1096" s="340"/>
      <c r="C1096" s="340"/>
    </row>
    <row r="1097" s="354" customFormat="1" customHeight="1" spans="2:3">
      <c r="B1097" s="340"/>
      <c r="C1097" s="340"/>
    </row>
    <row r="1098" s="354" customFormat="1" customHeight="1" spans="2:3">
      <c r="B1098" s="340"/>
      <c r="C1098" s="340"/>
    </row>
    <row r="1099" s="354" customFormat="1" customHeight="1" spans="2:3">
      <c r="B1099" s="340"/>
      <c r="C1099" s="340"/>
    </row>
    <row r="1100" s="354" customFormat="1" customHeight="1" spans="2:3">
      <c r="B1100" s="340"/>
      <c r="C1100" s="340"/>
    </row>
    <row r="1101" s="354" customFormat="1" customHeight="1" spans="2:3">
      <c r="B1101" s="340"/>
      <c r="C1101" s="340"/>
    </row>
    <row r="1102" s="354" customFormat="1" customHeight="1" spans="2:3">
      <c r="B1102" s="340"/>
      <c r="C1102" s="340"/>
    </row>
    <row r="1103" s="354" customFormat="1" customHeight="1" spans="2:3">
      <c r="B1103" s="340"/>
      <c r="C1103" s="340"/>
    </row>
    <row r="1104" s="354" customFormat="1" customHeight="1" spans="2:3">
      <c r="B1104" s="340"/>
      <c r="C1104" s="340"/>
    </row>
    <row r="1105" s="354" customFormat="1" customHeight="1" spans="2:3">
      <c r="B1105" s="340"/>
      <c r="C1105" s="340"/>
    </row>
    <row r="1106" s="354" customFormat="1" customHeight="1" spans="2:3">
      <c r="B1106" s="340"/>
      <c r="C1106" s="340"/>
    </row>
    <row r="1107" s="354" customFormat="1" customHeight="1" spans="2:3">
      <c r="B1107" s="340"/>
      <c r="C1107" s="340"/>
    </row>
    <row r="1108" s="354" customFormat="1" customHeight="1" spans="2:3">
      <c r="B1108" s="340"/>
      <c r="C1108" s="340"/>
    </row>
    <row r="1109" s="354" customFormat="1" customHeight="1" spans="2:3">
      <c r="B1109" s="340"/>
      <c r="C1109" s="340"/>
    </row>
    <row r="1110" s="354" customFormat="1" customHeight="1" spans="2:3">
      <c r="B1110" s="340"/>
      <c r="C1110" s="340"/>
    </row>
    <row r="1111" s="354" customFormat="1" customHeight="1" spans="2:3">
      <c r="B1111" s="340"/>
      <c r="C1111" s="340"/>
    </row>
    <row r="1112" s="354" customFormat="1" customHeight="1" spans="2:3">
      <c r="B1112" s="340"/>
      <c r="C1112" s="340"/>
    </row>
    <row r="1113" s="354" customFormat="1" customHeight="1" spans="2:3">
      <c r="B1113" s="340"/>
      <c r="C1113" s="340"/>
    </row>
    <row r="1114" s="354" customFormat="1" customHeight="1" spans="2:3">
      <c r="B1114" s="340"/>
      <c r="C1114" s="340"/>
    </row>
    <row r="1115" s="354" customFormat="1" customHeight="1" spans="2:3">
      <c r="B1115" s="340"/>
      <c r="C1115" s="340"/>
    </row>
    <row r="1116" s="354" customFormat="1" customHeight="1" spans="2:3">
      <c r="B1116" s="340"/>
      <c r="C1116" s="340"/>
    </row>
    <row r="1117" s="354" customFormat="1" customHeight="1" spans="2:3">
      <c r="B1117" s="340"/>
      <c r="C1117" s="340"/>
    </row>
    <row r="1118" s="354" customFormat="1" customHeight="1" spans="2:3">
      <c r="B1118" s="340"/>
      <c r="C1118" s="340"/>
    </row>
    <row r="1119" s="354" customFormat="1" customHeight="1" spans="2:3">
      <c r="B1119" s="340"/>
      <c r="C1119" s="340"/>
    </row>
    <row r="1120" s="354" customFormat="1" customHeight="1" spans="2:3">
      <c r="B1120" s="340"/>
      <c r="C1120" s="340"/>
    </row>
    <row r="1121" s="354" customFormat="1" customHeight="1" spans="2:3">
      <c r="B1121" s="340"/>
      <c r="C1121" s="340"/>
    </row>
    <row r="1122" s="354" customFormat="1" customHeight="1" spans="2:3">
      <c r="B1122" s="340"/>
      <c r="C1122" s="340"/>
    </row>
    <row r="1123" s="354" customFormat="1" customHeight="1" spans="2:3">
      <c r="B1123" s="340"/>
      <c r="C1123" s="340"/>
    </row>
    <row r="1124" s="354" customFormat="1" customHeight="1" spans="2:3">
      <c r="B1124" s="340"/>
      <c r="C1124" s="340"/>
    </row>
    <row r="1125" s="354" customFormat="1" customHeight="1" spans="2:3">
      <c r="B1125" s="340"/>
      <c r="C1125" s="340"/>
    </row>
    <row r="1126" s="354" customFormat="1" customHeight="1" spans="2:3">
      <c r="B1126" s="340"/>
      <c r="C1126" s="340"/>
    </row>
    <row r="1127" s="354" customFormat="1" customHeight="1" spans="2:3">
      <c r="B1127" s="340"/>
      <c r="C1127" s="340"/>
    </row>
    <row r="1128" s="354" customFormat="1" customHeight="1" spans="2:3">
      <c r="B1128" s="340"/>
      <c r="C1128" s="340"/>
    </row>
    <row r="1129" s="354" customFormat="1" customHeight="1" spans="2:3">
      <c r="B1129" s="340"/>
      <c r="C1129" s="340"/>
    </row>
    <row r="1130" s="354" customFormat="1" customHeight="1" spans="2:3">
      <c r="B1130" s="340"/>
      <c r="C1130" s="340"/>
    </row>
    <row r="1131" s="354" customFormat="1" customHeight="1" spans="2:3">
      <c r="B1131" s="340"/>
      <c r="C1131" s="340"/>
    </row>
    <row r="1132" s="354" customFormat="1" customHeight="1" spans="2:3">
      <c r="B1132" s="340"/>
      <c r="C1132" s="340"/>
    </row>
    <row r="1133" s="354" customFormat="1" customHeight="1" spans="2:3">
      <c r="B1133" s="340"/>
      <c r="C1133" s="340"/>
    </row>
    <row r="1134" s="354" customFormat="1" customHeight="1" spans="2:3">
      <c r="B1134" s="340"/>
      <c r="C1134" s="340"/>
    </row>
    <row r="1135" s="354" customFormat="1" customHeight="1" spans="2:3">
      <c r="B1135" s="340"/>
      <c r="C1135" s="340"/>
    </row>
    <row r="1136" s="354" customFormat="1" customHeight="1" spans="2:3">
      <c r="B1136" s="340"/>
      <c r="C1136" s="340"/>
    </row>
    <row r="1137" s="354" customFormat="1" customHeight="1" spans="2:3">
      <c r="B1137" s="340"/>
      <c r="C1137" s="340"/>
    </row>
    <row r="1138" s="354" customFormat="1" customHeight="1" spans="2:3">
      <c r="B1138" s="340"/>
      <c r="C1138" s="340"/>
    </row>
    <row r="1139" s="354" customFormat="1" customHeight="1" spans="2:3">
      <c r="B1139" s="340"/>
      <c r="C1139" s="340"/>
    </row>
    <row r="1140" s="354" customFormat="1" customHeight="1" spans="2:3">
      <c r="B1140" s="340"/>
      <c r="C1140" s="340"/>
    </row>
    <row r="1141" s="354" customFormat="1" customHeight="1" spans="2:3">
      <c r="B1141" s="340"/>
      <c r="C1141" s="340"/>
    </row>
    <row r="1142" s="354" customFormat="1" customHeight="1" spans="2:3">
      <c r="B1142" s="340"/>
      <c r="C1142" s="340"/>
    </row>
    <row r="1143" s="354" customFormat="1" customHeight="1" spans="2:3">
      <c r="B1143" s="340"/>
      <c r="C1143" s="340"/>
    </row>
    <row r="1144" s="354" customFormat="1" customHeight="1" spans="2:3">
      <c r="B1144" s="340"/>
      <c r="C1144" s="340"/>
    </row>
    <row r="1145" s="354" customFormat="1" customHeight="1" spans="2:3">
      <c r="B1145" s="340"/>
      <c r="C1145" s="340"/>
    </row>
    <row r="1146" s="354" customFormat="1" customHeight="1" spans="2:3">
      <c r="B1146" s="340"/>
      <c r="C1146" s="340"/>
    </row>
    <row r="1147" s="354" customFormat="1" customHeight="1" spans="2:3">
      <c r="B1147" s="340"/>
      <c r="C1147" s="340"/>
    </row>
    <row r="1148" s="354" customFormat="1" customHeight="1" spans="2:3">
      <c r="B1148" s="340"/>
      <c r="C1148" s="340"/>
    </row>
    <row r="1149" s="354" customFormat="1" customHeight="1" spans="2:3">
      <c r="B1149" s="340"/>
      <c r="C1149" s="340"/>
    </row>
    <row r="1150" s="354" customFormat="1" customHeight="1" spans="2:3">
      <c r="B1150" s="340"/>
      <c r="C1150" s="340"/>
    </row>
    <row r="1151" s="354" customFormat="1" customHeight="1" spans="2:3">
      <c r="B1151" s="340"/>
      <c r="C1151" s="340"/>
    </row>
    <row r="1152" s="354" customFormat="1" customHeight="1" spans="2:3">
      <c r="B1152" s="340"/>
      <c r="C1152" s="340"/>
    </row>
    <row r="1153" s="354" customFormat="1" customHeight="1" spans="2:3">
      <c r="B1153" s="340"/>
      <c r="C1153" s="340"/>
    </row>
    <row r="1154" s="354" customFormat="1" customHeight="1" spans="2:3">
      <c r="B1154" s="340"/>
      <c r="C1154" s="340"/>
    </row>
    <row r="1155" s="354" customFormat="1" customHeight="1" spans="2:3">
      <c r="B1155" s="340"/>
      <c r="C1155" s="340"/>
    </row>
    <row r="1156" s="354" customFormat="1" customHeight="1" spans="2:3">
      <c r="B1156" s="340"/>
      <c r="C1156" s="340"/>
    </row>
    <row r="1157" s="354" customFormat="1" customHeight="1" spans="2:3">
      <c r="B1157" s="340"/>
      <c r="C1157" s="340"/>
    </row>
    <row r="1158" s="354" customFormat="1" customHeight="1" spans="2:3">
      <c r="B1158" s="340"/>
      <c r="C1158" s="340"/>
    </row>
    <row r="1159" s="354" customFormat="1" customHeight="1" spans="2:3">
      <c r="B1159" s="340"/>
      <c r="C1159" s="340"/>
    </row>
    <row r="1160" s="354" customFormat="1" customHeight="1" spans="2:3">
      <c r="B1160" s="340"/>
      <c r="C1160" s="340"/>
    </row>
    <row r="1161" s="354" customFormat="1" customHeight="1" spans="2:3">
      <c r="B1161" s="340"/>
      <c r="C1161" s="340"/>
    </row>
    <row r="1162" s="354" customFormat="1" customHeight="1" spans="2:3">
      <c r="B1162" s="340"/>
      <c r="C1162" s="340"/>
    </row>
    <row r="1163" s="354" customFormat="1" customHeight="1" spans="2:3">
      <c r="B1163" s="340"/>
      <c r="C1163" s="340"/>
    </row>
    <row r="1164" s="354" customFormat="1" customHeight="1" spans="2:3">
      <c r="B1164" s="340"/>
      <c r="C1164" s="340"/>
    </row>
    <row r="1165" s="354" customFormat="1" customHeight="1" spans="2:3">
      <c r="B1165" s="340"/>
      <c r="C1165" s="340"/>
    </row>
    <row r="1166" s="354" customFormat="1" customHeight="1" spans="2:3">
      <c r="B1166" s="340"/>
      <c r="C1166" s="340"/>
    </row>
    <row r="1167" s="354" customFormat="1" customHeight="1" spans="2:3">
      <c r="B1167" s="340"/>
      <c r="C1167" s="340"/>
    </row>
    <row r="1168" s="354" customFormat="1" customHeight="1" spans="2:3">
      <c r="B1168" s="340"/>
      <c r="C1168" s="340"/>
    </row>
    <row r="1169" s="354" customFormat="1" customHeight="1" spans="2:3">
      <c r="B1169" s="340"/>
      <c r="C1169" s="340"/>
    </row>
    <row r="1170" s="354" customFormat="1" customHeight="1" spans="2:3">
      <c r="B1170" s="340"/>
      <c r="C1170" s="340"/>
    </row>
    <row r="1171" s="354" customFormat="1" customHeight="1" spans="2:3">
      <c r="B1171" s="340"/>
      <c r="C1171" s="340"/>
    </row>
    <row r="1172" s="354" customFormat="1" customHeight="1" spans="2:3">
      <c r="B1172" s="340"/>
      <c r="C1172" s="340"/>
    </row>
    <row r="1173" s="354" customFormat="1" customHeight="1" spans="2:3">
      <c r="B1173" s="340"/>
      <c r="C1173" s="340"/>
    </row>
    <row r="1174" s="354" customFormat="1" customHeight="1" spans="2:3">
      <c r="B1174" s="340"/>
      <c r="C1174" s="340"/>
    </row>
    <row r="1175" s="354" customFormat="1" customHeight="1" spans="2:3">
      <c r="B1175" s="340"/>
      <c r="C1175" s="340"/>
    </row>
    <row r="1176" s="354" customFormat="1" customHeight="1" spans="2:3">
      <c r="B1176" s="340"/>
      <c r="C1176" s="340"/>
    </row>
    <row r="1177" s="354" customFormat="1" customHeight="1" spans="2:3">
      <c r="B1177" s="340"/>
      <c r="C1177" s="340"/>
    </row>
    <row r="1178" s="354" customFormat="1" customHeight="1" spans="2:3">
      <c r="B1178" s="340"/>
      <c r="C1178" s="340"/>
    </row>
    <row r="1179" s="354" customFormat="1" customHeight="1" spans="2:3">
      <c r="B1179" s="340"/>
      <c r="C1179" s="340"/>
    </row>
    <row r="1180" s="354" customFormat="1" customHeight="1" spans="2:3">
      <c r="B1180" s="340"/>
      <c r="C1180" s="340"/>
    </row>
    <row r="1181" s="354" customFormat="1" customHeight="1" spans="2:3">
      <c r="B1181" s="340"/>
      <c r="C1181" s="340"/>
    </row>
    <row r="1182" s="354" customFormat="1" customHeight="1" spans="2:3">
      <c r="B1182" s="340"/>
      <c r="C1182" s="340"/>
    </row>
    <row r="1183" s="354" customFormat="1" customHeight="1" spans="2:3">
      <c r="B1183" s="340"/>
      <c r="C1183" s="340"/>
    </row>
    <row r="1184" s="354" customFormat="1" customHeight="1" spans="2:3">
      <c r="B1184" s="340"/>
      <c r="C1184" s="340"/>
    </row>
    <row r="1185" s="354" customFormat="1" customHeight="1" spans="2:3">
      <c r="B1185" s="340"/>
      <c r="C1185" s="340"/>
    </row>
    <row r="1186" s="354" customFormat="1" customHeight="1" spans="2:3">
      <c r="B1186" s="340"/>
      <c r="C1186" s="340"/>
    </row>
    <row r="1187" s="354" customFormat="1" customHeight="1" spans="2:3">
      <c r="B1187" s="340"/>
      <c r="C1187" s="340"/>
    </row>
    <row r="1188" s="354" customFormat="1" customHeight="1" spans="2:3">
      <c r="B1188" s="340"/>
      <c r="C1188" s="340"/>
    </row>
    <row r="1189" s="354" customFormat="1" customHeight="1" spans="2:3">
      <c r="B1189" s="340"/>
      <c r="C1189" s="340"/>
    </row>
    <row r="1190" s="354" customFormat="1" customHeight="1" spans="2:3">
      <c r="B1190" s="340"/>
      <c r="C1190" s="340"/>
    </row>
    <row r="1191" s="354" customFormat="1" customHeight="1" spans="2:3">
      <c r="B1191" s="340"/>
      <c r="C1191" s="340"/>
    </row>
    <row r="1192" s="354" customFormat="1" customHeight="1" spans="2:3">
      <c r="B1192" s="340"/>
      <c r="C1192" s="340"/>
    </row>
    <row r="1193" s="354" customFormat="1" customHeight="1" spans="2:3">
      <c r="B1193" s="340"/>
      <c r="C1193" s="340"/>
    </row>
    <row r="1194" s="354" customFormat="1" customHeight="1" spans="2:3">
      <c r="B1194" s="340"/>
      <c r="C1194" s="340"/>
    </row>
    <row r="1195" s="354" customFormat="1" customHeight="1" spans="2:3">
      <c r="B1195" s="340"/>
      <c r="C1195" s="340"/>
    </row>
    <row r="1196" s="354" customFormat="1" customHeight="1" spans="2:3">
      <c r="B1196" s="340"/>
      <c r="C1196" s="340"/>
    </row>
    <row r="1197" s="354" customFormat="1" customHeight="1" spans="2:3">
      <c r="B1197" s="340"/>
      <c r="C1197" s="340"/>
    </row>
    <row r="1198" s="354" customFormat="1" customHeight="1" spans="2:3">
      <c r="B1198" s="340"/>
      <c r="C1198" s="340"/>
    </row>
    <row r="1199" s="354" customFormat="1" customHeight="1" spans="2:3">
      <c r="B1199" s="340"/>
      <c r="C1199" s="340"/>
    </row>
    <row r="1200" s="354" customFormat="1" customHeight="1" spans="2:3">
      <c r="B1200" s="340"/>
      <c r="C1200" s="340"/>
    </row>
    <row r="1201" s="354" customFormat="1" customHeight="1" spans="2:3">
      <c r="B1201" s="340"/>
      <c r="C1201" s="340"/>
    </row>
    <row r="1202" s="354" customFormat="1" customHeight="1" spans="2:3">
      <c r="B1202" s="340"/>
      <c r="C1202" s="340"/>
    </row>
    <row r="1203" s="354" customFormat="1" customHeight="1" spans="2:3">
      <c r="B1203" s="340"/>
      <c r="C1203" s="340"/>
    </row>
    <row r="1204" s="354" customFormat="1" customHeight="1" spans="2:3">
      <c r="B1204" s="340"/>
      <c r="C1204" s="340"/>
    </row>
    <row r="1205" s="354" customFormat="1" customHeight="1" spans="2:3">
      <c r="B1205" s="340"/>
      <c r="C1205" s="340"/>
    </row>
    <row r="1206" s="354" customFormat="1" customHeight="1" spans="2:3">
      <c r="B1206" s="340"/>
      <c r="C1206" s="340"/>
    </row>
    <row r="1207" s="354" customFormat="1" customHeight="1" spans="2:3">
      <c r="B1207" s="340"/>
      <c r="C1207" s="340"/>
    </row>
    <row r="1208" s="354" customFormat="1" customHeight="1" spans="2:3">
      <c r="B1208" s="340"/>
      <c r="C1208" s="340"/>
    </row>
    <row r="1209" s="354" customFormat="1" customHeight="1" spans="2:3">
      <c r="B1209" s="340"/>
      <c r="C1209" s="340"/>
    </row>
    <row r="1210" s="354" customFormat="1" customHeight="1" spans="2:3">
      <c r="B1210" s="340"/>
      <c r="C1210" s="340"/>
    </row>
    <row r="1211" s="354" customFormat="1" customHeight="1" spans="2:3">
      <c r="B1211" s="340"/>
      <c r="C1211" s="340"/>
    </row>
    <row r="1212" s="354" customFormat="1" customHeight="1" spans="2:3">
      <c r="B1212" s="340"/>
      <c r="C1212" s="340"/>
    </row>
    <row r="1213" s="354" customFormat="1" customHeight="1" spans="2:3">
      <c r="B1213" s="340"/>
      <c r="C1213" s="340"/>
    </row>
    <row r="1214" s="354" customFormat="1" customHeight="1" spans="2:3">
      <c r="B1214" s="340"/>
      <c r="C1214" s="340"/>
    </row>
    <row r="1215" s="354" customFormat="1" customHeight="1" spans="2:3">
      <c r="B1215" s="340"/>
      <c r="C1215" s="340"/>
    </row>
    <row r="1216" s="354" customFormat="1" customHeight="1" spans="2:3">
      <c r="B1216" s="340"/>
      <c r="C1216" s="340"/>
    </row>
    <row r="1217" s="354" customFormat="1" customHeight="1" spans="2:3">
      <c r="B1217" s="340"/>
      <c r="C1217" s="340"/>
    </row>
    <row r="1218" s="354" customFormat="1" customHeight="1" spans="2:3">
      <c r="B1218" s="340"/>
      <c r="C1218" s="340"/>
    </row>
    <row r="1219" s="354" customFormat="1" customHeight="1" spans="2:3">
      <c r="B1219" s="340"/>
      <c r="C1219" s="340"/>
    </row>
    <row r="1220" s="354" customFormat="1" customHeight="1" spans="2:3">
      <c r="B1220" s="340"/>
      <c r="C1220" s="340"/>
    </row>
    <row r="1221" s="354" customFormat="1" customHeight="1" spans="2:3">
      <c r="B1221" s="340"/>
      <c r="C1221" s="340"/>
    </row>
    <row r="1222" s="354" customFormat="1" customHeight="1" spans="2:3">
      <c r="B1222" s="340"/>
      <c r="C1222" s="340"/>
    </row>
    <row r="1223" s="354" customFormat="1" customHeight="1" spans="2:3">
      <c r="B1223" s="340"/>
      <c r="C1223" s="340"/>
    </row>
    <row r="1224" s="354" customFormat="1" customHeight="1" spans="2:3">
      <c r="B1224" s="340"/>
      <c r="C1224" s="340"/>
    </row>
    <row r="1225" s="354" customFormat="1" customHeight="1" spans="2:3">
      <c r="B1225" s="340"/>
      <c r="C1225" s="340"/>
    </row>
    <row r="1226" s="354" customFormat="1" customHeight="1" spans="2:3">
      <c r="B1226" s="340"/>
      <c r="C1226" s="340"/>
    </row>
    <row r="1227" s="354" customFormat="1" customHeight="1" spans="2:3">
      <c r="B1227" s="340"/>
      <c r="C1227" s="340"/>
    </row>
    <row r="1228" s="354" customFormat="1" customHeight="1" spans="2:3">
      <c r="B1228" s="340"/>
      <c r="C1228" s="340"/>
    </row>
    <row r="1229" s="354" customFormat="1" customHeight="1" spans="2:3">
      <c r="B1229" s="340"/>
      <c r="C1229" s="340"/>
    </row>
    <row r="1230" s="354" customFormat="1" customHeight="1" spans="2:3">
      <c r="B1230" s="340"/>
      <c r="C1230" s="340"/>
    </row>
    <row r="1231" s="354" customFormat="1" customHeight="1" spans="2:3">
      <c r="B1231" s="340"/>
      <c r="C1231" s="340"/>
    </row>
    <row r="1232" s="354" customFormat="1" customHeight="1" spans="2:3">
      <c r="B1232" s="340"/>
      <c r="C1232" s="340"/>
    </row>
    <row r="1233" s="354" customFormat="1" customHeight="1" spans="2:3">
      <c r="B1233" s="340"/>
      <c r="C1233" s="340"/>
    </row>
    <row r="1234" s="354" customFormat="1" customHeight="1" spans="2:3">
      <c r="B1234" s="340"/>
      <c r="C1234" s="340"/>
    </row>
    <row r="1235" s="354" customFormat="1" customHeight="1" spans="2:3">
      <c r="B1235" s="340"/>
      <c r="C1235" s="340"/>
    </row>
    <row r="1236" s="354" customFormat="1" customHeight="1" spans="2:3">
      <c r="B1236" s="340"/>
      <c r="C1236" s="340"/>
    </row>
    <row r="1237" s="354" customFormat="1" customHeight="1" spans="2:3">
      <c r="B1237" s="340"/>
      <c r="C1237" s="340"/>
    </row>
    <row r="1238" s="354" customFormat="1" customHeight="1" spans="2:3">
      <c r="B1238" s="340"/>
      <c r="C1238" s="340"/>
    </row>
    <row r="1239" s="354" customFormat="1" customHeight="1" spans="2:3">
      <c r="B1239" s="340"/>
      <c r="C1239" s="340"/>
    </row>
    <row r="1240" s="354" customFormat="1" customHeight="1" spans="2:3">
      <c r="B1240" s="340"/>
      <c r="C1240" s="340"/>
    </row>
    <row r="1241" s="354" customFormat="1" customHeight="1" spans="2:3">
      <c r="B1241" s="340"/>
      <c r="C1241" s="340"/>
    </row>
    <row r="1242" s="354" customFormat="1" customHeight="1" spans="2:3">
      <c r="B1242" s="340"/>
      <c r="C1242" s="340"/>
    </row>
    <row r="1243" s="354" customFormat="1" customHeight="1" spans="2:3">
      <c r="B1243" s="340"/>
      <c r="C1243" s="340"/>
    </row>
    <row r="1244" s="354" customFormat="1" customHeight="1" spans="2:3">
      <c r="B1244" s="340"/>
      <c r="C1244" s="340"/>
    </row>
    <row r="1245" s="354" customFormat="1" customHeight="1" spans="2:3">
      <c r="B1245" s="340"/>
      <c r="C1245" s="340"/>
    </row>
    <row r="1246" s="354" customFormat="1" customHeight="1" spans="2:3">
      <c r="B1246" s="340"/>
      <c r="C1246" s="340"/>
    </row>
    <row r="1247" s="354" customFormat="1" customHeight="1" spans="2:3">
      <c r="B1247" s="340"/>
      <c r="C1247" s="340"/>
    </row>
    <row r="1248" s="354" customFormat="1" customHeight="1" spans="2:3">
      <c r="B1248" s="340"/>
      <c r="C1248" s="340"/>
    </row>
    <row r="1249" s="354" customFormat="1" customHeight="1" spans="2:3">
      <c r="B1249" s="340"/>
      <c r="C1249" s="340"/>
    </row>
    <row r="1250" s="354" customFormat="1" customHeight="1" spans="2:3">
      <c r="B1250" s="340"/>
      <c r="C1250" s="340"/>
    </row>
    <row r="1251" s="354" customFormat="1" customHeight="1" spans="2:3">
      <c r="B1251" s="340"/>
      <c r="C1251" s="340"/>
    </row>
    <row r="1252" s="354" customFormat="1" customHeight="1" spans="2:3">
      <c r="B1252" s="340"/>
      <c r="C1252" s="340"/>
    </row>
    <row r="1253" s="354" customFormat="1" customHeight="1" spans="2:3">
      <c r="B1253" s="340"/>
      <c r="C1253" s="340"/>
    </row>
    <row r="1254" s="354" customFormat="1" customHeight="1" spans="2:3">
      <c r="B1254" s="340"/>
      <c r="C1254" s="340"/>
    </row>
    <row r="1255" s="354" customFormat="1" customHeight="1" spans="2:3">
      <c r="B1255" s="340"/>
      <c r="C1255" s="340"/>
    </row>
    <row r="1256" s="354" customFormat="1" customHeight="1" spans="2:3">
      <c r="B1256" s="340"/>
      <c r="C1256" s="340"/>
    </row>
    <row r="1257" s="354" customFormat="1" customHeight="1" spans="2:3">
      <c r="B1257" s="340"/>
      <c r="C1257" s="340"/>
    </row>
    <row r="1258" s="354" customFormat="1" customHeight="1" spans="2:3">
      <c r="B1258" s="340"/>
      <c r="C1258" s="340"/>
    </row>
    <row r="1259" s="354" customFormat="1" customHeight="1" spans="2:3">
      <c r="B1259" s="340"/>
      <c r="C1259" s="340"/>
    </row>
    <row r="1260" s="354" customFormat="1" customHeight="1" spans="2:3">
      <c r="B1260" s="340"/>
      <c r="C1260" s="340"/>
    </row>
    <row r="1261" s="354" customFormat="1" customHeight="1" spans="2:3">
      <c r="B1261" s="340"/>
      <c r="C1261" s="340"/>
    </row>
    <row r="1262" s="354" customFormat="1" customHeight="1" spans="2:3">
      <c r="B1262" s="340"/>
      <c r="C1262" s="340"/>
    </row>
    <row r="1263" s="354" customFormat="1" customHeight="1" spans="2:3">
      <c r="B1263" s="340"/>
      <c r="C1263" s="340"/>
    </row>
    <row r="1264" s="354" customFormat="1" customHeight="1" spans="2:3">
      <c r="B1264" s="340"/>
      <c r="C1264" s="340"/>
    </row>
    <row r="1265" s="354" customFormat="1" customHeight="1" spans="2:3">
      <c r="B1265" s="340"/>
      <c r="C1265" s="340"/>
    </row>
    <row r="1266" s="354" customFormat="1" customHeight="1" spans="2:3">
      <c r="B1266" s="340"/>
      <c r="C1266" s="340"/>
    </row>
    <row r="1267" s="354" customFormat="1" customHeight="1" spans="2:3">
      <c r="B1267" s="340"/>
      <c r="C1267" s="340"/>
    </row>
    <row r="1268" s="354" customFormat="1" customHeight="1" spans="2:3">
      <c r="B1268" s="340"/>
      <c r="C1268" s="340"/>
    </row>
    <row r="1269" s="354" customFormat="1" customHeight="1" spans="2:3">
      <c r="B1269" s="340"/>
      <c r="C1269" s="340"/>
    </row>
    <row r="1270" s="354" customFormat="1" customHeight="1" spans="2:3">
      <c r="B1270" s="340"/>
      <c r="C1270" s="340"/>
    </row>
    <row r="1271" s="354" customFormat="1" customHeight="1" spans="2:3">
      <c r="B1271" s="340"/>
      <c r="C1271" s="340"/>
    </row>
    <row r="1272" s="354" customFormat="1" customHeight="1" spans="2:3">
      <c r="B1272" s="340"/>
      <c r="C1272" s="340"/>
    </row>
    <row r="1273" s="354" customFormat="1" customHeight="1" spans="2:3">
      <c r="B1273" s="340"/>
      <c r="C1273" s="340"/>
    </row>
    <row r="1274" s="354" customFormat="1" customHeight="1" spans="2:3">
      <c r="B1274" s="340"/>
      <c r="C1274" s="340"/>
    </row>
    <row r="1275" s="354" customFormat="1" customHeight="1" spans="2:3">
      <c r="B1275" s="340"/>
      <c r="C1275" s="340"/>
    </row>
    <row r="1276" s="354" customFormat="1" customHeight="1" spans="2:3">
      <c r="B1276" s="340"/>
      <c r="C1276" s="340"/>
    </row>
    <row r="1277" s="354" customFormat="1" customHeight="1" spans="2:3">
      <c r="B1277" s="340"/>
      <c r="C1277" s="340"/>
    </row>
    <row r="1278" s="354" customFormat="1" customHeight="1" spans="2:3">
      <c r="B1278" s="340"/>
      <c r="C1278" s="340"/>
    </row>
    <row r="1279" s="354" customFormat="1" customHeight="1" spans="2:3">
      <c r="B1279" s="340"/>
      <c r="C1279" s="340"/>
    </row>
    <row r="1280" s="354" customFormat="1" customHeight="1" spans="2:3">
      <c r="B1280" s="340"/>
      <c r="C1280" s="340"/>
    </row>
    <row r="1281" s="354" customFormat="1" customHeight="1" spans="2:3">
      <c r="B1281" s="340"/>
      <c r="C1281" s="340"/>
    </row>
    <row r="1282" s="354" customFormat="1" customHeight="1" spans="2:3">
      <c r="B1282" s="340"/>
      <c r="C1282" s="340"/>
    </row>
    <row r="1283" s="354" customFormat="1" customHeight="1" spans="2:3">
      <c r="B1283" s="340"/>
      <c r="C1283" s="340"/>
    </row>
    <row r="1284" s="354" customFormat="1" customHeight="1" spans="2:3">
      <c r="B1284" s="340"/>
      <c r="C1284" s="340"/>
    </row>
    <row r="1285" s="354" customFormat="1" customHeight="1" spans="2:3">
      <c r="B1285" s="340"/>
      <c r="C1285" s="340"/>
    </row>
    <row r="1286" s="354" customFormat="1" customHeight="1" spans="2:3">
      <c r="B1286" s="340"/>
      <c r="C1286" s="340"/>
    </row>
    <row r="1287" s="354" customFormat="1" customHeight="1" spans="2:3">
      <c r="B1287" s="340"/>
      <c r="C1287" s="340"/>
    </row>
    <row r="1288" s="354" customFormat="1" customHeight="1" spans="2:3">
      <c r="B1288" s="340"/>
      <c r="C1288" s="340"/>
    </row>
    <row r="1289" s="354" customFormat="1" customHeight="1" spans="2:3">
      <c r="B1289" s="340"/>
      <c r="C1289" s="340"/>
    </row>
    <row r="1290" s="354" customFormat="1" customHeight="1" spans="2:3">
      <c r="B1290" s="340"/>
      <c r="C1290" s="340"/>
    </row>
    <row r="1291" s="354" customFormat="1" customHeight="1" spans="2:3">
      <c r="B1291" s="340"/>
      <c r="C1291" s="340"/>
    </row>
    <row r="1292" s="354" customFormat="1" customHeight="1" spans="2:3">
      <c r="B1292" s="340"/>
      <c r="C1292" s="340"/>
    </row>
    <row r="1293" s="354" customFormat="1" customHeight="1" spans="2:3">
      <c r="B1293" s="340"/>
      <c r="C1293" s="340"/>
    </row>
    <row r="1294" s="354" customFormat="1" customHeight="1" spans="2:3">
      <c r="B1294" s="340"/>
      <c r="C1294" s="340"/>
    </row>
    <row r="1295" s="354" customFormat="1" customHeight="1" spans="2:3">
      <c r="B1295" s="340"/>
      <c r="C1295" s="340"/>
    </row>
    <row r="1296" s="354" customFormat="1" customHeight="1" spans="2:3">
      <c r="B1296" s="340"/>
      <c r="C1296" s="340"/>
    </row>
    <row r="1297" s="354" customFormat="1" customHeight="1" spans="2:3">
      <c r="B1297" s="340"/>
      <c r="C1297" s="340"/>
    </row>
    <row r="1298" s="354" customFormat="1" customHeight="1" spans="2:3">
      <c r="B1298" s="340"/>
      <c r="C1298" s="340"/>
    </row>
    <row r="1299" s="354" customFormat="1" customHeight="1" spans="2:3">
      <c r="B1299" s="340"/>
      <c r="C1299" s="340"/>
    </row>
    <row r="1300" s="354" customFormat="1" customHeight="1" spans="2:3">
      <c r="B1300" s="340"/>
      <c r="C1300" s="340"/>
    </row>
    <row r="1301" s="354" customFormat="1" customHeight="1" spans="2:3">
      <c r="B1301" s="340"/>
      <c r="C1301" s="340"/>
    </row>
    <row r="1302" s="354" customFormat="1" customHeight="1" spans="2:3">
      <c r="B1302" s="340"/>
      <c r="C1302" s="340"/>
    </row>
    <row r="1303" s="354" customFormat="1" customHeight="1" spans="2:3">
      <c r="B1303" s="340"/>
      <c r="C1303" s="340"/>
    </row>
    <row r="1304" s="354" customFormat="1" customHeight="1" spans="2:3">
      <c r="B1304" s="340"/>
      <c r="C1304" s="340"/>
    </row>
    <row r="1305" s="354" customFormat="1" customHeight="1" spans="2:3">
      <c r="B1305" s="340"/>
      <c r="C1305" s="340"/>
    </row>
    <row r="1306" s="354" customFormat="1" customHeight="1" spans="2:3">
      <c r="B1306" s="340"/>
      <c r="C1306" s="340"/>
    </row>
    <row r="1307" s="354" customFormat="1" customHeight="1" spans="2:3">
      <c r="B1307" s="340"/>
      <c r="C1307" s="340"/>
    </row>
    <row r="1308" s="354" customFormat="1" customHeight="1" spans="2:3">
      <c r="B1308" s="340"/>
      <c r="C1308" s="340"/>
    </row>
    <row r="1309" s="354" customFormat="1" customHeight="1" spans="2:3">
      <c r="B1309" s="340"/>
      <c r="C1309" s="340"/>
    </row>
    <row r="1310" s="354" customFormat="1" customHeight="1" spans="2:3">
      <c r="B1310" s="340"/>
      <c r="C1310" s="340"/>
    </row>
    <row r="1311" s="354" customFormat="1" customHeight="1" spans="2:3">
      <c r="B1311" s="340"/>
      <c r="C1311" s="340"/>
    </row>
    <row r="1312" s="354" customFormat="1" customHeight="1" spans="2:3">
      <c r="B1312" s="340"/>
      <c r="C1312" s="340"/>
    </row>
    <row r="1313" s="354" customFormat="1" customHeight="1" spans="2:3">
      <c r="B1313" s="340"/>
      <c r="C1313" s="340"/>
    </row>
    <row r="1314" s="354" customFormat="1" customHeight="1" spans="2:3">
      <c r="B1314" s="340"/>
      <c r="C1314" s="340"/>
    </row>
    <row r="1315" s="354" customFormat="1" customHeight="1" spans="2:3">
      <c r="B1315" s="340"/>
      <c r="C1315" s="340"/>
    </row>
    <row r="1316" s="354" customFormat="1" customHeight="1" spans="2:3">
      <c r="B1316" s="340"/>
      <c r="C1316" s="340"/>
    </row>
    <row r="1317" s="354" customFormat="1" customHeight="1" spans="2:3">
      <c r="B1317" s="340"/>
      <c r="C1317" s="340"/>
    </row>
    <row r="1318" s="354" customFormat="1" customHeight="1" spans="2:3">
      <c r="B1318" s="340"/>
      <c r="C1318" s="340"/>
    </row>
    <row r="1319" s="354" customFormat="1" customHeight="1" spans="2:3">
      <c r="B1319" s="340"/>
      <c r="C1319" s="340"/>
    </row>
    <row r="1320" s="354" customFormat="1" customHeight="1" spans="2:3">
      <c r="B1320" s="340"/>
      <c r="C1320" s="340"/>
    </row>
    <row r="1321" s="354" customFormat="1" customHeight="1" spans="2:3">
      <c r="B1321" s="340"/>
      <c r="C1321" s="340"/>
    </row>
    <row r="1322" s="354" customFormat="1" customHeight="1" spans="2:3">
      <c r="B1322" s="340"/>
      <c r="C1322" s="340"/>
    </row>
    <row r="1323" s="354" customFormat="1" customHeight="1" spans="2:3">
      <c r="B1323" s="340"/>
      <c r="C1323" s="340"/>
    </row>
    <row r="1324" s="354" customFormat="1" customHeight="1" spans="2:3">
      <c r="B1324" s="340"/>
      <c r="C1324" s="340"/>
    </row>
    <row r="1325" s="354" customFormat="1" customHeight="1" spans="2:3">
      <c r="B1325" s="340"/>
      <c r="C1325" s="340"/>
    </row>
    <row r="1326" s="354" customFormat="1" customHeight="1" spans="2:3">
      <c r="B1326" s="340"/>
      <c r="C1326" s="340"/>
    </row>
    <row r="1327" s="354" customFormat="1" customHeight="1" spans="2:3">
      <c r="B1327" s="340"/>
      <c r="C1327" s="340"/>
    </row>
    <row r="1328" s="354" customFormat="1" customHeight="1" spans="2:3">
      <c r="B1328" s="340"/>
      <c r="C1328" s="340"/>
    </row>
    <row r="1329" s="354" customFormat="1" customHeight="1" spans="2:3">
      <c r="B1329" s="340"/>
      <c r="C1329" s="340"/>
    </row>
    <row r="1330" s="354" customFormat="1" customHeight="1" spans="2:3">
      <c r="B1330" s="340"/>
      <c r="C1330" s="340"/>
    </row>
    <row r="1331" s="354" customFormat="1" customHeight="1" spans="2:3">
      <c r="B1331" s="340"/>
      <c r="C1331" s="340"/>
    </row>
    <row r="1332" s="354" customFormat="1" customHeight="1" spans="2:3">
      <c r="B1332" s="340"/>
      <c r="C1332" s="340"/>
    </row>
    <row r="1333" s="354" customFormat="1" customHeight="1" spans="2:3">
      <c r="B1333" s="340"/>
      <c r="C1333" s="340"/>
    </row>
    <row r="1334" s="354" customFormat="1" customHeight="1" spans="2:3">
      <c r="B1334" s="340"/>
      <c r="C1334" s="340"/>
    </row>
    <row r="1335" s="354" customFormat="1" customHeight="1" spans="2:3">
      <c r="B1335" s="340"/>
      <c r="C1335" s="340"/>
    </row>
    <row r="1336" s="354" customFormat="1" customHeight="1" spans="2:3">
      <c r="B1336" s="340"/>
      <c r="C1336" s="340"/>
    </row>
    <row r="1337" s="354" customFormat="1" customHeight="1" spans="2:3">
      <c r="B1337" s="340"/>
      <c r="C1337" s="340"/>
    </row>
    <row r="1338" s="354" customFormat="1" customHeight="1" spans="2:3">
      <c r="B1338" s="340"/>
      <c r="C1338" s="340"/>
    </row>
    <row r="1339" s="354" customFormat="1" customHeight="1" spans="2:3">
      <c r="B1339" s="340"/>
      <c r="C1339" s="340"/>
    </row>
    <row r="1340" s="354" customFormat="1" customHeight="1" spans="2:3">
      <c r="B1340" s="340"/>
      <c r="C1340" s="340"/>
    </row>
    <row r="1341" s="354" customFormat="1" customHeight="1" spans="2:3">
      <c r="B1341" s="340"/>
      <c r="C1341" s="340"/>
    </row>
    <row r="1342" s="354" customFormat="1" customHeight="1" spans="2:3">
      <c r="B1342" s="340"/>
      <c r="C1342" s="340"/>
    </row>
    <row r="1343" s="354" customFormat="1" customHeight="1" spans="2:3">
      <c r="B1343" s="340"/>
      <c r="C1343" s="340"/>
    </row>
    <row r="1344" s="354" customFormat="1" customHeight="1" spans="2:3">
      <c r="B1344" s="340"/>
      <c r="C1344" s="340"/>
    </row>
    <row r="1345" s="354" customFormat="1" customHeight="1" spans="2:3">
      <c r="B1345" s="340"/>
      <c r="C1345" s="340"/>
    </row>
    <row r="1346" s="354" customFormat="1" customHeight="1" spans="2:3">
      <c r="B1346" s="340"/>
      <c r="C1346" s="340"/>
    </row>
    <row r="1347" s="354" customFormat="1" customHeight="1" spans="2:3">
      <c r="B1347" s="340"/>
      <c r="C1347" s="340"/>
    </row>
    <row r="1348" s="354" customFormat="1" customHeight="1" spans="2:3">
      <c r="B1348" s="340"/>
      <c r="C1348" s="340"/>
    </row>
    <row r="1349" s="354" customFormat="1" customHeight="1" spans="2:3">
      <c r="B1349" s="340"/>
      <c r="C1349" s="340"/>
    </row>
    <row r="1350" s="354" customFormat="1" customHeight="1" spans="2:3">
      <c r="B1350" s="340"/>
      <c r="C1350" s="340"/>
    </row>
    <row r="1351" s="354" customFormat="1" customHeight="1" spans="2:3">
      <c r="B1351" s="340"/>
      <c r="C1351" s="340"/>
    </row>
    <row r="1352" s="354" customFormat="1" customHeight="1" spans="2:3">
      <c r="B1352" s="340"/>
      <c r="C1352" s="340"/>
    </row>
    <row r="1353" s="354" customFormat="1" customHeight="1" spans="2:3">
      <c r="B1353" s="340"/>
      <c r="C1353" s="340"/>
    </row>
    <row r="1354" s="354" customFormat="1" customHeight="1" spans="2:3">
      <c r="B1354" s="340"/>
      <c r="C1354" s="340"/>
    </row>
    <row r="1355" s="354" customFormat="1" customHeight="1" spans="2:3">
      <c r="B1355" s="340"/>
      <c r="C1355" s="340"/>
    </row>
    <row r="1356" s="354" customFormat="1" customHeight="1" spans="2:3">
      <c r="B1356" s="340"/>
      <c r="C1356" s="340"/>
    </row>
    <row r="1357" s="354" customFormat="1" customHeight="1" spans="2:3">
      <c r="B1357" s="340"/>
      <c r="C1357" s="340"/>
    </row>
    <row r="1358" s="354" customFormat="1" customHeight="1" spans="2:3">
      <c r="B1358" s="340"/>
      <c r="C1358" s="340"/>
    </row>
    <row r="1359" s="354" customFormat="1" customHeight="1" spans="2:3">
      <c r="B1359" s="340"/>
      <c r="C1359" s="340"/>
    </row>
    <row r="1360" s="354" customFormat="1" customHeight="1" spans="2:3">
      <c r="B1360" s="340"/>
      <c r="C1360" s="340"/>
    </row>
    <row r="1361" s="354" customFormat="1" customHeight="1" spans="2:3">
      <c r="B1361" s="340"/>
      <c r="C1361" s="340"/>
    </row>
    <row r="1362" s="354" customFormat="1" customHeight="1" spans="2:3">
      <c r="B1362" s="340"/>
      <c r="C1362" s="340"/>
    </row>
    <row r="1363" s="354" customFormat="1" customHeight="1" spans="2:3">
      <c r="B1363" s="340"/>
      <c r="C1363" s="340"/>
    </row>
    <row r="1364" s="354" customFormat="1" customHeight="1" spans="2:3">
      <c r="B1364" s="340"/>
      <c r="C1364" s="340"/>
    </row>
    <row r="1365" s="354" customFormat="1" customHeight="1" spans="2:3">
      <c r="B1365" s="340"/>
      <c r="C1365" s="340"/>
    </row>
    <row r="1366" s="354" customFormat="1" customHeight="1" spans="2:3">
      <c r="B1366" s="340"/>
      <c r="C1366" s="340"/>
    </row>
    <row r="1367" s="354" customFormat="1" customHeight="1" spans="2:3">
      <c r="B1367" s="340"/>
      <c r="C1367" s="340"/>
    </row>
    <row r="1368" s="354" customFormat="1" customHeight="1" spans="2:3">
      <c r="B1368" s="340"/>
      <c r="C1368" s="340"/>
    </row>
    <row r="1369" s="354" customFormat="1" customHeight="1" spans="2:3">
      <c r="B1369" s="340"/>
      <c r="C1369" s="340"/>
    </row>
    <row r="1370" s="354" customFormat="1" customHeight="1" spans="2:3">
      <c r="B1370" s="340"/>
      <c r="C1370" s="340"/>
    </row>
    <row r="1371" s="354" customFormat="1" customHeight="1" spans="2:3">
      <c r="B1371" s="340"/>
      <c r="C1371" s="340"/>
    </row>
    <row r="1372" s="354" customFormat="1" customHeight="1" spans="2:3">
      <c r="B1372" s="340"/>
      <c r="C1372" s="340"/>
    </row>
    <row r="1373" s="354" customFormat="1" customHeight="1" spans="2:3">
      <c r="B1373" s="340"/>
      <c r="C1373" s="340"/>
    </row>
    <row r="1374" s="354" customFormat="1" customHeight="1" spans="2:3">
      <c r="B1374" s="340"/>
      <c r="C1374" s="340"/>
    </row>
    <row r="1375" s="354" customFormat="1" customHeight="1" spans="2:3">
      <c r="B1375" s="340"/>
      <c r="C1375" s="340"/>
    </row>
    <row r="1376" s="354" customFormat="1" customHeight="1" spans="2:3">
      <c r="B1376" s="340"/>
      <c r="C1376" s="340"/>
    </row>
    <row r="1377" s="354" customFormat="1" customHeight="1" spans="2:3">
      <c r="B1377" s="340"/>
      <c r="C1377" s="340"/>
    </row>
    <row r="1378" s="354" customFormat="1" customHeight="1" spans="2:3">
      <c r="B1378" s="340"/>
      <c r="C1378" s="340"/>
    </row>
    <row r="1379" s="354" customFormat="1" customHeight="1" spans="2:3">
      <c r="B1379" s="340"/>
      <c r="C1379" s="340"/>
    </row>
    <row r="1380" s="354" customFormat="1" customHeight="1" spans="2:3">
      <c r="B1380" s="340"/>
      <c r="C1380" s="340"/>
    </row>
    <row r="1381" s="354" customFormat="1" customHeight="1" spans="2:3">
      <c r="B1381" s="340"/>
      <c r="C1381" s="340"/>
    </row>
    <row r="1382" s="354" customFormat="1" customHeight="1" spans="2:3">
      <c r="B1382" s="340"/>
      <c r="C1382" s="340"/>
    </row>
    <row r="1383" s="354" customFormat="1" customHeight="1" spans="2:3">
      <c r="B1383" s="340"/>
      <c r="C1383" s="340"/>
    </row>
    <row r="1384" s="354" customFormat="1" customHeight="1" spans="2:3">
      <c r="B1384" s="340"/>
      <c r="C1384" s="340"/>
    </row>
    <row r="1385" s="354" customFormat="1" customHeight="1" spans="2:3">
      <c r="B1385" s="340"/>
      <c r="C1385" s="340"/>
    </row>
    <row r="1386" s="354" customFormat="1" customHeight="1" spans="2:3">
      <c r="B1386" s="340"/>
      <c r="C1386" s="340"/>
    </row>
    <row r="1387" s="354" customFormat="1" customHeight="1" spans="2:3">
      <c r="B1387" s="340"/>
      <c r="C1387" s="340"/>
    </row>
    <row r="1388" s="354" customFormat="1" customHeight="1" spans="2:3">
      <c r="B1388" s="340"/>
      <c r="C1388" s="340"/>
    </row>
    <row r="1389" s="354" customFormat="1" customHeight="1" spans="2:3">
      <c r="B1389" s="340"/>
      <c r="C1389" s="340"/>
    </row>
    <row r="1390" s="354" customFormat="1" customHeight="1" spans="2:3">
      <c r="B1390" s="340"/>
      <c r="C1390" s="340"/>
    </row>
    <row r="1391" s="354" customFormat="1" customHeight="1" spans="2:3">
      <c r="B1391" s="340"/>
      <c r="C1391" s="340"/>
    </row>
    <row r="1392" s="354" customFormat="1" customHeight="1" spans="2:3">
      <c r="B1392" s="340"/>
      <c r="C1392" s="340"/>
    </row>
    <row r="1393" s="354" customFormat="1" customHeight="1" spans="2:3">
      <c r="B1393" s="340"/>
      <c r="C1393" s="340"/>
    </row>
    <row r="1394" s="354" customFormat="1" customHeight="1" spans="2:3">
      <c r="B1394" s="340"/>
      <c r="C1394" s="340"/>
    </row>
    <row r="1395" s="354" customFormat="1" customHeight="1" spans="2:3">
      <c r="B1395" s="340"/>
      <c r="C1395" s="340"/>
    </row>
    <row r="1396" s="354" customFormat="1" customHeight="1" spans="2:3">
      <c r="B1396" s="340"/>
      <c r="C1396" s="340"/>
    </row>
    <row r="1397" s="354" customFormat="1" customHeight="1" spans="2:3">
      <c r="B1397" s="340"/>
      <c r="C1397" s="340"/>
    </row>
    <row r="1398" s="354" customFormat="1" customHeight="1" spans="2:3">
      <c r="B1398" s="340"/>
      <c r="C1398" s="340"/>
    </row>
    <row r="1399" s="354" customFormat="1" customHeight="1" spans="2:3">
      <c r="B1399" s="340"/>
      <c r="C1399" s="340"/>
    </row>
    <row r="1400" s="354" customFormat="1" customHeight="1" spans="2:3">
      <c r="B1400" s="340"/>
      <c r="C1400" s="340"/>
    </row>
    <row r="1401" s="354" customFormat="1" customHeight="1" spans="2:3">
      <c r="B1401" s="340"/>
      <c r="C1401" s="340"/>
    </row>
    <row r="1402" s="354" customFormat="1" customHeight="1" spans="2:3">
      <c r="B1402" s="340"/>
      <c r="C1402" s="340"/>
    </row>
    <row r="1403" s="354" customFormat="1" customHeight="1" spans="2:3">
      <c r="B1403" s="340"/>
      <c r="C1403" s="340"/>
    </row>
    <row r="1404" s="354" customFormat="1" customHeight="1" spans="2:3">
      <c r="B1404" s="340"/>
      <c r="C1404" s="340"/>
    </row>
    <row r="1405" s="354" customFormat="1" customHeight="1" spans="2:3">
      <c r="B1405" s="340"/>
      <c r="C1405" s="340"/>
    </row>
    <row r="1406" s="354" customFormat="1" customHeight="1" spans="2:3">
      <c r="B1406" s="340"/>
      <c r="C1406" s="340"/>
    </row>
    <row r="1407" s="354" customFormat="1" customHeight="1" spans="2:3">
      <c r="B1407" s="340"/>
      <c r="C1407" s="340"/>
    </row>
    <row r="1408" s="354" customFormat="1" customHeight="1" spans="2:3">
      <c r="B1408" s="340"/>
      <c r="C1408" s="340"/>
    </row>
    <row r="1409" s="354" customFormat="1" customHeight="1" spans="2:3">
      <c r="B1409" s="340"/>
      <c r="C1409" s="340"/>
    </row>
    <row r="1410" s="354" customFormat="1" customHeight="1" spans="2:3">
      <c r="B1410" s="340"/>
      <c r="C1410" s="340"/>
    </row>
    <row r="1411" s="354" customFormat="1" customHeight="1" spans="2:3">
      <c r="B1411" s="340"/>
      <c r="C1411" s="340"/>
    </row>
    <row r="1412" s="354" customFormat="1" customHeight="1" spans="2:3">
      <c r="B1412" s="340"/>
      <c r="C1412" s="340"/>
    </row>
    <row r="1413" s="354" customFormat="1" customHeight="1" spans="2:3">
      <c r="B1413" s="340"/>
      <c r="C1413" s="340"/>
    </row>
    <row r="1414" s="354" customFormat="1" customHeight="1" spans="2:3">
      <c r="B1414" s="340"/>
      <c r="C1414" s="340"/>
    </row>
    <row r="1415" s="354" customFormat="1" customHeight="1" spans="2:3">
      <c r="B1415" s="340"/>
      <c r="C1415" s="340"/>
    </row>
    <row r="1416" s="354" customFormat="1" customHeight="1" spans="2:3">
      <c r="B1416" s="340"/>
      <c r="C1416" s="340"/>
    </row>
    <row r="1417" s="354" customFormat="1" customHeight="1" spans="2:3">
      <c r="B1417" s="340"/>
      <c r="C1417" s="340"/>
    </row>
    <row r="1418" s="354" customFormat="1" customHeight="1" spans="2:3">
      <c r="B1418" s="340"/>
      <c r="C1418" s="340"/>
    </row>
    <row r="1419" s="354" customFormat="1" customHeight="1" spans="2:3">
      <c r="B1419" s="340"/>
      <c r="C1419" s="340"/>
    </row>
    <row r="1420" s="354" customFormat="1" customHeight="1" spans="2:3">
      <c r="B1420" s="340"/>
      <c r="C1420" s="340"/>
    </row>
    <row r="1421" s="354" customFormat="1" customHeight="1" spans="2:3">
      <c r="B1421" s="340"/>
      <c r="C1421" s="340"/>
    </row>
    <row r="1422" s="354" customFormat="1" customHeight="1" spans="2:3">
      <c r="B1422" s="340"/>
      <c r="C1422" s="340"/>
    </row>
    <row r="1423" s="354" customFormat="1" customHeight="1" spans="2:3">
      <c r="B1423" s="340"/>
      <c r="C1423" s="340"/>
    </row>
    <row r="1424" s="354" customFormat="1" customHeight="1" spans="2:3">
      <c r="B1424" s="340"/>
      <c r="C1424" s="340"/>
    </row>
    <row r="1425" s="354" customFormat="1" customHeight="1" spans="2:3">
      <c r="B1425" s="340"/>
      <c r="C1425" s="340"/>
    </row>
    <row r="1426" s="354" customFormat="1" customHeight="1" spans="2:3">
      <c r="B1426" s="340"/>
      <c r="C1426" s="340"/>
    </row>
    <row r="1427" s="354" customFormat="1" customHeight="1" spans="2:3">
      <c r="B1427" s="340"/>
      <c r="C1427" s="340"/>
    </row>
    <row r="1428" s="354" customFormat="1" customHeight="1" spans="2:3">
      <c r="B1428" s="340"/>
      <c r="C1428" s="340"/>
    </row>
    <row r="1429" s="354" customFormat="1" customHeight="1" spans="2:3">
      <c r="B1429" s="340"/>
      <c r="C1429" s="340"/>
    </row>
    <row r="1430" s="354" customFormat="1" customHeight="1" spans="2:3">
      <c r="B1430" s="340"/>
      <c r="C1430" s="340"/>
    </row>
    <row r="1431" s="354" customFormat="1" customHeight="1" spans="2:3">
      <c r="B1431" s="340"/>
      <c r="C1431" s="340"/>
    </row>
    <row r="1432" s="354" customFormat="1" customHeight="1" spans="2:3">
      <c r="B1432" s="340"/>
      <c r="C1432" s="340"/>
    </row>
    <row r="1433" s="354" customFormat="1" customHeight="1" spans="2:3">
      <c r="B1433" s="340"/>
      <c r="C1433" s="340"/>
    </row>
    <row r="1434" s="354" customFormat="1" customHeight="1" spans="2:3">
      <c r="B1434" s="340"/>
      <c r="C1434" s="340"/>
    </row>
    <row r="1435" s="354" customFormat="1" customHeight="1" spans="2:3">
      <c r="B1435" s="340"/>
      <c r="C1435" s="340"/>
    </row>
    <row r="1436" s="354" customFormat="1" customHeight="1" spans="2:3">
      <c r="B1436" s="340"/>
      <c r="C1436" s="340"/>
    </row>
    <row r="1437" s="354" customFormat="1" customHeight="1" spans="2:3">
      <c r="B1437" s="340"/>
      <c r="C1437" s="340"/>
    </row>
    <row r="1438" s="354" customFormat="1" customHeight="1" spans="2:3">
      <c r="B1438" s="340"/>
      <c r="C1438" s="340"/>
    </row>
    <row r="1439" s="354" customFormat="1" customHeight="1" spans="2:3">
      <c r="B1439" s="340"/>
      <c r="C1439" s="340"/>
    </row>
    <row r="1440" s="354" customFormat="1" customHeight="1" spans="2:3">
      <c r="B1440" s="340"/>
      <c r="C1440" s="340"/>
    </row>
    <row r="1441" s="354" customFormat="1" customHeight="1" spans="2:3">
      <c r="B1441" s="340"/>
      <c r="C1441" s="340"/>
    </row>
    <row r="1442" s="354" customFormat="1" customHeight="1" spans="2:3">
      <c r="B1442" s="340"/>
      <c r="C1442" s="340"/>
    </row>
    <row r="1443" s="354" customFormat="1" customHeight="1" spans="2:3">
      <c r="B1443" s="340"/>
      <c r="C1443" s="340"/>
    </row>
    <row r="1444" s="354" customFormat="1" customHeight="1" spans="2:3">
      <c r="B1444" s="340"/>
      <c r="C1444" s="340"/>
    </row>
    <row r="1445" s="354" customFormat="1" customHeight="1" spans="2:3">
      <c r="B1445" s="340"/>
      <c r="C1445" s="340"/>
    </row>
    <row r="1446" s="354" customFormat="1" customHeight="1" spans="2:3">
      <c r="B1446" s="340"/>
      <c r="C1446" s="340"/>
    </row>
    <row r="1447" s="354" customFormat="1" customHeight="1" spans="2:3">
      <c r="B1447" s="340"/>
      <c r="C1447" s="340"/>
    </row>
    <row r="1448" s="354" customFormat="1" customHeight="1" spans="2:3">
      <c r="B1448" s="340"/>
      <c r="C1448" s="340"/>
    </row>
    <row r="1449" s="354" customFormat="1" customHeight="1" spans="2:3">
      <c r="B1449" s="340"/>
      <c r="C1449" s="340"/>
    </row>
    <row r="1450" s="354" customFormat="1" customHeight="1" spans="2:3">
      <c r="B1450" s="340"/>
      <c r="C1450" s="340"/>
    </row>
    <row r="1451" s="354" customFormat="1" customHeight="1" spans="2:3">
      <c r="B1451" s="340"/>
      <c r="C1451" s="340"/>
    </row>
    <row r="1452" s="354" customFormat="1" customHeight="1" spans="2:3">
      <c r="B1452" s="340"/>
      <c r="C1452" s="340"/>
    </row>
    <row r="1453" s="354" customFormat="1" customHeight="1" spans="2:3">
      <c r="B1453" s="340"/>
      <c r="C1453" s="340"/>
    </row>
    <row r="1454" s="354" customFormat="1" customHeight="1" spans="2:3">
      <c r="B1454" s="340"/>
      <c r="C1454" s="340"/>
    </row>
    <row r="1455" s="354" customFormat="1" customHeight="1" spans="2:3">
      <c r="B1455" s="340"/>
      <c r="C1455" s="340"/>
    </row>
    <row r="1456" s="354" customFormat="1" customHeight="1" spans="2:3">
      <c r="B1456" s="340"/>
      <c r="C1456" s="340"/>
    </row>
    <row r="1457" s="354" customFormat="1" customHeight="1" spans="2:3">
      <c r="B1457" s="340"/>
      <c r="C1457" s="340"/>
    </row>
    <row r="1458" s="354" customFormat="1" customHeight="1" spans="2:3">
      <c r="B1458" s="340"/>
      <c r="C1458" s="340"/>
    </row>
    <row r="1459" s="354" customFormat="1" customHeight="1" spans="2:3">
      <c r="B1459" s="340"/>
      <c r="C1459" s="340"/>
    </row>
    <row r="1460" s="354" customFormat="1" customHeight="1" spans="2:3">
      <c r="B1460" s="340"/>
      <c r="C1460" s="340"/>
    </row>
    <row r="1461" s="354" customFormat="1" customHeight="1" spans="2:3">
      <c r="B1461" s="340"/>
      <c r="C1461" s="340"/>
    </row>
    <row r="1462" s="354" customFormat="1" customHeight="1" spans="2:3">
      <c r="B1462" s="340"/>
      <c r="C1462" s="340"/>
    </row>
    <row r="1463" s="354" customFormat="1" customHeight="1" spans="2:3">
      <c r="B1463" s="340"/>
      <c r="C1463" s="340"/>
    </row>
    <row r="1464" s="354" customFormat="1" customHeight="1" spans="2:3">
      <c r="B1464" s="340"/>
      <c r="C1464" s="340"/>
    </row>
    <row r="1465" s="354" customFormat="1" customHeight="1" spans="2:3">
      <c r="B1465" s="340"/>
      <c r="C1465" s="340"/>
    </row>
    <row r="1466" s="354" customFormat="1" customHeight="1" spans="2:3">
      <c r="B1466" s="340"/>
      <c r="C1466" s="340"/>
    </row>
    <row r="1467" s="354" customFormat="1" customHeight="1" spans="2:3">
      <c r="B1467" s="340"/>
      <c r="C1467" s="340"/>
    </row>
    <row r="1468" s="354" customFormat="1" customHeight="1" spans="2:3">
      <c r="B1468" s="340"/>
      <c r="C1468" s="340"/>
    </row>
    <row r="1469" s="354" customFormat="1" customHeight="1" spans="2:3">
      <c r="B1469" s="340"/>
      <c r="C1469" s="340"/>
    </row>
    <row r="1470" s="354" customFormat="1" customHeight="1" spans="2:3">
      <c r="B1470" s="340"/>
      <c r="C1470" s="340"/>
    </row>
    <row r="1471" s="354" customFormat="1" customHeight="1" spans="2:3">
      <c r="B1471" s="340"/>
      <c r="C1471" s="340"/>
    </row>
    <row r="1472" s="354" customFormat="1" customHeight="1" spans="2:3">
      <c r="B1472" s="340"/>
      <c r="C1472" s="340"/>
    </row>
    <row r="1473" s="354" customFormat="1" customHeight="1" spans="2:3">
      <c r="B1473" s="340"/>
      <c r="C1473" s="340"/>
    </row>
    <row r="1474" s="354" customFormat="1" customHeight="1" spans="2:3">
      <c r="B1474" s="340"/>
      <c r="C1474" s="340"/>
    </row>
    <row r="1475" s="354" customFormat="1" customHeight="1" spans="2:3">
      <c r="B1475" s="340"/>
      <c r="C1475" s="340"/>
    </row>
    <row r="1476" s="354" customFormat="1" customHeight="1" spans="2:3">
      <c r="B1476" s="340"/>
      <c r="C1476" s="340"/>
    </row>
    <row r="1477" s="354" customFormat="1" customHeight="1" spans="2:3">
      <c r="B1477" s="340"/>
      <c r="C1477" s="340"/>
    </row>
    <row r="1478" s="354" customFormat="1" customHeight="1" spans="2:3">
      <c r="B1478" s="340"/>
      <c r="C1478" s="340"/>
    </row>
    <row r="1479" s="354" customFormat="1" customHeight="1" spans="2:3">
      <c r="B1479" s="340"/>
      <c r="C1479" s="340"/>
    </row>
    <row r="1480" s="354" customFormat="1" customHeight="1" spans="2:3">
      <c r="B1480" s="340"/>
      <c r="C1480" s="340"/>
    </row>
    <row r="1481" s="354" customFormat="1" customHeight="1" spans="2:3">
      <c r="B1481" s="340"/>
      <c r="C1481" s="340"/>
    </row>
    <row r="1482" s="354" customFormat="1" customHeight="1" spans="2:3">
      <c r="B1482" s="340"/>
      <c r="C1482" s="340"/>
    </row>
    <row r="1483" s="354" customFormat="1" customHeight="1" spans="2:3">
      <c r="B1483" s="340"/>
      <c r="C1483" s="340"/>
    </row>
    <row r="1484" s="354" customFormat="1" customHeight="1" spans="2:3">
      <c r="B1484" s="340"/>
      <c r="C1484" s="340"/>
    </row>
    <row r="1485" s="354" customFormat="1" customHeight="1" spans="2:3">
      <c r="B1485" s="340"/>
      <c r="C1485" s="340"/>
    </row>
    <row r="1486" s="354" customFormat="1" customHeight="1" spans="2:3">
      <c r="B1486" s="340"/>
      <c r="C1486" s="340"/>
    </row>
    <row r="1487" s="354" customFormat="1" customHeight="1" spans="2:3">
      <c r="B1487" s="340"/>
      <c r="C1487" s="340"/>
    </row>
    <row r="1488" s="354" customFormat="1" customHeight="1" spans="2:3">
      <c r="B1488" s="340"/>
      <c r="C1488" s="340"/>
    </row>
    <row r="1489" s="354" customFormat="1" customHeight="1" spans="2:3">
      <c r="B1489" s="340"/>
      <c r="C1489" s="340"/>
    </row>
    <row r="1490" s="354" customFormat="1" customHeight="1" spans="2:3">
      <c r="B1490" s="340"/>
      <c r="C1490" s="340"/>
    </row>
    <row r="1491" s="354" customFormat="1" customHeight="1" spans="2:3">
      <c r="B1491" s="340"/>
      <c r="C1491" s="340"/>
    </row>
    <row r="1492" s="354" customFormat="1" customHeight="1" spans="2:3">
      <c r="B1492" s="340"/>
      <c r="C1492" s="340"/>
    </row>
    <row r="1493" s="354" customFormat="1" customHeight="1" spans="2:3">
      <c r="B1493" s="340"/>
      <c r="C1493" s="340"/>
    </row>
    <row r="1494" s="354" customFormat="1" customHeight="1" spans="2:3">
      <c r="B1494" s="340"/>
      <c r="C1494" s="340"/>
    </row>
    <row r="1495" s="354" customFormat="1" customHeight="1" spans="2:3">
      <c r="B1495" s="340"/>
      <c r="C1495" s="340"/>
    </row>
    <row r="1496" s="354" customFormat="1" customHeight="1" spans="2:3">
      <c r="B1496" s="340"/>
      <c r="C1496" s="340"/>
    </row>
    <row r="1497" s="354" customFormat="1" customHeight="1" spans="2:3">
      <c r="B1497" s="340"/>
      <c r="C1497" s="340"/>
    </row>
    <row r="1498" s="354" customFormat="1" customHeight="1" spans="2:3">
      <c r="B1498" s="340"/>
      <c r="C1498" s="340"/>
    </row>
    <row r="1499" s="354" customFormat="1" customHeight="1" spans="2:3">
      <c r="B1499" s="340"/>
      <c r="C1499" s="340"/>
    </row>
    <row r="1500" s="354" customFormat="1" customHeight="1" spans="2:3">
      <c r="B1500" s="340"/>
      <c r="C1500" s="340"/>
    </row>
    <row r="1501" s="354" customFormat="1" customHeight="1" spans="2:3">
      <c r="B1501" s="340"/>
      <c r="C1501" s="340"/>
    </row>
    <row r="1502" s="354" customFormat="1" customHeight="1" spans="2:3">
      <c r="B1502" s="340"/>
      <c r="C1502" s="340"/>
    </row>
    <row r="1503" s="354" customFormat="1" customHeight="1" spans="2:3">
      <c r="B1503" s="340"/>
      <c r="C1503" s="340"/>
    </row>
    <row r="1504" s="354" customFormat="1" customHeight="1" spans="2:3">
      <c r="B1504" s="340"/>
      <c r="C1504" s="340"/>
    </row>
    <row r="1505" s="354" customFormat="1" customHeight="1" spans="2:3">
      <c r="B1505" s="340"/>
      <c r="C1505" s="340"/>
    </row>
    <row r="1506" s="354" customFormat="1" customHeight="1" spans="2:3">
      <c r="B1506" s="340"/>
      <c r="C1506" s="340"/>
    </row>
    <row r="1507" s="354" customFormat="1" customHeight="1" spans="2:3">
      <c r="B1507" s="340"/>
      <c r="C1507" s="340"/>
    </row>
    <row r="1508" s="354" customFormat="1" customHeight="1" spans="2:3">
      <c r="B1508" s="340"/>
      <c r="C1508" s="340"/>
    </row>
    <row r="1509" s="354" customFormat="1" customHeight="1" spans="2:3">
      <c r="B1509" s="340"/>
      <c r="C1509" s="340"/>
    </row>
    <row r="1510" s="354" customFormat="1" customHeight="1" spans="2:3">
      <c r="B1510" s="340"/>
      <c r="C1510" s="340"/>
    </row>
    <row r="1511" s="354" customFormat="1" customHeight="1" spans="2:3">
      <c r="B1511" s="340"/>
      <c r="C1511" s="340"/>
    </row>
    <row r="1512" s="354" customFormat="1" customHeight="1" spans="2:3">
      <c r="B1512" s="340"/>
      <c r="C1512" s="340"/>
    </row>
    <row r="1513" s="354" customFormat="1" customHeight="1" spans="2:3">
      <c r="B1513" s="340"/>
      <c r="C1513" s="340"/>
    </row>
    <row r="1514" s="354" customFormat="1" customHeight="1" spans="2:3">
      <c r="B1514" s="340"/>
      <c r="C1514" s="340"/>
    </row>
    <row r="1515" s="354" customFormat="1" customHeight="1" spans="2:3">
      <c r="B1515" s="340"/>
      <c r="C1515" s="340"/>
    </row>
    <row r="1516" s="354" customFormat="1" customHeight="1" spans="2:3">
      <c r="B1516" s="340"/>
      <c r="C1516" s="340"/>
    </row>
    <row r="1517" s="354" customFormat="1" customHeight="1" spans="2:3">
      <c r="B1517" s="340"/>
      <c r="C1517" s="340"/>
    </row>
    <row r="1518" s="354" customFormat="1" customHeight="1" spans="2:3">
      <c r="B1518" s="340"/>
      <c r="C1518" s="340"/>
    </row>
    <row r="1519" s="354" customFormat="1" customHeight="1" spans="2:3">
      <c r="B1519" s="340"/>
      <c r="C1519" s="340"/>
    </row>
    <row r="1520" s="354" customFormat="1" customHeight="1" spans="2:3">
      <c r="B1520" s="340"/>
      <c r="C1520" s="340"/>
    </row>
    <row r="1521" s="354" customFormat="1" customHeight="1" spans="2:3">
      <c r="B1521" s="340"/>
      <c r="C1521" s="340"/>
    </row>
    <row r="1522" s="354" customFormat="1" customHeight="1" spans="2:3">
      <c r="B1522" s="340"/>
      <c r="C1522" s="340"/>
    </row>
    <row r="1523" s="354" customFormat="1" customHeight="1" spans="2:3">
      <c r="B1523" s="340"/>
      <c r="C1523" s="340"/>
    </row>
    <row r="1524" s="354" customFormat="1" customHeight="1" spans="2:3">
      <c r="B1524" s="340"/>
      <c r="C1524" s="340"/>
    </row>
    <row r="1525" s="354" customFormat="1" customHeight="1" spans="2:3">
      <c r="B1525" s="340"/>
      <c r="C1525" s="340"/>
    </row>
    <row r="1526" s="354" customFormat="1" customHeight="1" spans="2:3">
      <c r="B1526" s="340"/>
      <c r="C1526" s="340"/>
    </row>
    <row r="1527" s="354" customFormat="1" customHeight="1" spans="2:3">
      <c r="B1527" s="340"/>
      <c r="C1527" s="340"/>
    </row>
    <row r="1528" s="354" customFormat="1" customHeight="1" spans="2:3">
      <c r="B1528" s="340"/>
      <c r="C1528" s="340"/>
    </row>
    <row r="1529" s="354" customFormat="1" customHeight="1" spans="2:3">
      <c r="B1529" s="340"/>
      <c r="C1529" s="340"/>
    </row>
    <row r="1530" s="354" customFormat="1" customHeight="1" spans="2:3">
      <c r="B1530" s="340"/>
      <c r="C1530" s="340"/>
    </row>
    <row r="1531" s="354" customFormat="1" customHeight="1" spans="2:3">
      <c r="B1531" s="340"/>
      <c r="C1531" s="340"/>
    </row>
    <row r="1532" s="354" customFormat="1" customHeight="1" spans="2:3">
      <c r="B1532" s="340"/>
      <c r="C1532" s="340"/>
    </row>
    <row r="1533" s="354" customFormat="1" customHeight="1" spans="2:3">
      <c r="B1533" s="340"/>
      <c r="C1533" s="340"/>
    </row>
    <row r="1534" s="354" customFormat="1" customHeight="1" spans="2:3">
      <c r="B1534" s="340"/>
      <c r="C1534" s="340"/>
    </row>
    <row r="1535" s="354" customFormat="1" customHeight="1" spans="2:3">
      <c r="B1535" s="340"/>
      <c r="C1535" s="340"/>
    </row>
    <row r="1536" s="354" customFormat="1" customHeight="1" spans="2:3">
      <c r="B1536" s="340"/>
      <c r="C1536" s="340"/>
    </row>
    <row r="1537" s="354" customFormat="1" customHeight="1" spans="2:3">
      <c r="B1537" s="340"/>
      <c r="C1537" s="340"/>
    </row>
    <row r="1538" s="354" customFormat="1" customHeight="1" spans="2:3">
      <c r="B1538" s="340"/>
      <c r="C1538" s="340"/>
    </row>
    <row r="1539" s="354" customFormat="1" customHeight="1" spans="2:3">
      <c r="B1539" s="340"/>
      <c r="C1539" s="340"/>
    </row>
    <row r="1540" s="354" customFormat="1" customHeight="1" spans="2:3">
      <c r="B1540" s="340"/>
      <c r="C1540" s="340"/>
    </row>
    <row r="1541" s="354" customFormat="1" customHeight="1" spans="2:3">
      <c r="B1541" s="340"/>
      <c r="C1541" s="340"/>
    </row>
    <row r="1542" s="354" customFormat="1" customHeight="1" spans="2:3">
      <c r="B1542" s="340"/>
      <c r="C1542" s="340"/>
    </row>
    <row r="1543" s="354" customFormat="1" customHeight="1" spans="2:3">
      <c r="B1543" s="340"/>
      <c r="C1543" s="340"/>
    </row>
    <row r="1544" s="354" customFormat="1" customHeight="1" spans="2:3">
      <c r="B1544" s="340"/>
      <c r="C1544" s="340"/>
    </row>
    <row r="1545" s="354" customFormat="1" customHeight="1" spans="2:3">
      <c r="B1545" s="340"/>
      <c r="C1545" s="340"/>
    </row>
    <row r="1546" s="354" customFormat="1" customHeight="1" spans="2:3">
      <c r="B1546" s="340"/>
      <c r="C1546" s="340"/>
    </row>
    <row r="1547" s="354" customFormat="1" customHeight="1" spans="2:3">
      <c r="B1547" s="340"/>
      <c r="C1547" s="340"/>
    </row>
    <row r="1548" s="354" customFormat="1" customHeight="1" spans="2:3">
      <c r="B1548" s="340"/>
      <c r="C1548" s="340"/>
    </row>
    <row r="1549" s="354" customFormat="1" customHeight="1" spans="2:3">
      <c r="B1549" s="340"/>
      <c r="C1549" s="340"/>
    </row>
    <row r="1550" s="354" customFormat="1" customHeight="1" spans="2:3">
      <c r="B1550" s="340"/>
      <c r="C1550" s="340"/>
    </row>
    <row r="1551" s="354" customFormat="1" customHeight="1" spans="2:3">
      <c r="B1551" s="340"/>
      <c r="C1551" s="340"/>
    </row>
    <row r="1552" s="354" customFormat="1" customHeight="1" spans="2:3">
      <c r="B1552" s="340"/>
      <c r="C1552" s="340"/>
    </row>
    <row r="1553" s="354" customFormat="1" customHeight="1" spans="2:3">
      <c r="B1553" s="340"/>
      <c r="C1553" s="340"/>
    </row>
    <row r="1554" s="354" customFormat="1" customHeight="1" spans="2:3">
      <c r="B1554" s="340"/>
      <c r="C1554" s="340"/>
    </row>
    <row r="1555" s="354" customFormat="1" customHeight="1" spans="2:3">
      <c r="B1555" s="340"/>
      <c r="C1555" s="340"/>
    </row>
    <row r="1556" s="354" customFormat="1" customHeight="1" spans="2:3">
      <c r="B1556" s="340"/>
      <c r="C1556" s="340"/>
    </row>
    <row r="1557" s="354" customFormat="1" customHeight="1" spans="2:3">
      <c r="B1557" s="340"/>
      <c r="C1557" s="340"/>
    </row>
    <row r="1558" s="354" customFormat="1" customHeight="1" spans="2:3">
      <c r="B1558" s="340"/>
      <c r="C1558" s="340"/>
    </row>
    <row r="1559" s="354" customFormat="1" customHeight="1" spans="2:3">
      <c r="B1559" s="340"/>
      <c r="C1559" s="340"/>
    </row>
    <row r="1560" s="354" customFormat="1" customHeight="1" spans="2:3">
      <c r="B1560" s="340"/>
      <c r="C1560" s="340"/>
    </row>
    <row r="1561" s="354" customFormat="1" customHeight="1" spans="2:3">
      <c r="B1561" s="340"/>
      <c r="C1561" s="340"/>
    </row>
    <row r="1562" s="354" customFormat="1" customHeight="1" spans="2:3">
      <c r="B1562" s="340"/>
      <c r="C1562" s="340"/>
    </row>
    <row r="1563" s="354" customFormat="1" customHeight="1" spans="2:3">
      <c r="B1563" s="340"/>
      <c r="C1563" s="340"/>
    </row>
    <row r="1564" s="354" customFormat="1" customHeight="1" spans="2:3">
      <c r="B1564" s="340"/>
      <c r="C1564" s="340"/>
    </row>
    <row r="1565" s="354" customFormat="1" customHeight="1" spans="2:3">
      <c r="B1565" s="340"/>
      <c r="C1565" s="340"/>
    </row>
    <row r="1566" s="354" customFormat="1" customHeight="1" spans="2:3">
      <c r="B1566" s="340"/>
      <c r="C1566" s="340"/>
    </row>
    <row r="1567" s="354" customFormat="1" customHeight="1" spans="2:3">
      <c r="B1567" s="340"/>
      <c r="C1567" s="340"/>
    </row>
    <row r="1568" s="354" customFormat="1" customHeight="1" spans="2:3">
      <c r="B1568" s="340"/>
      <c r="C1568" s="340"/>
    </row>
    <row r="1569" s="354" customFormat="1" customHeight="1" spans="2:3">
      <c r="B1569" s="340"/>
      <c r="C1569" s="340"/>
    </row>
    <row r="1570" s="354" customFormat="1" customHeight="1" spans="2:3">
      <c r="B1570" s="340"/>
      <c r="C1570" s="340"/>
    </row>
    <row r="1571" s="354" customFormat="1" customHeight="1" spans="2:3">
      <c r="B1571" s="340"/>
      <c r="C1571" s="340"/>
    </row>
    <row r="1572" s="354" customFormat="1" customHeight="1" spans="2:3">
      <c r="B1572" s="340"/>
      <c r="C1572" s="340"/>
    </row>
    <row r="1573" s="354" customFormat="1" customHeight="1" spans="2:3">
      <c r="B1573" s="340"/>
      <c r="C1573" s="340"/>
    </row>
    <row r="1574" s="354" customFormat="1" customHeight="1" spans="2:3">
      <c r="B1574" s="340"/>
      <c r="C1574" s="340"/>
    </row>
    <row r="1575" s="354" customFormat="1" customHeight="1" spans="2:3">
      <c r="B1575" s="340"/>
      <c r="C1575" s="340"/>
    </row>
    <row r="1576" s="354" customFormat="1" customHeight="1" spans="2:3">
      <c r="B1576" s="340"/>
      <c r="C1576" s="340"/>
    </row>
    <row r="1577" s="354" customFormat="1" customHeight="1" spans="2:3">
      <c r="B1577" s="340"/>
      <c r="C1577" s="340"/>
    </row>
    <row r="1578" s="354" customFormat="1" customHeight="1" spans="2:3">
      <c r="B1578" s="340"/>
      <c r="C1578" s="340"/>
    </row>
    <row r="1579" s="354" customFormat="1" customHeight="1" spans="2:3">
      <c r="B1579" s="340"/>
      <c r="C1579" s="340"/>
    </row>
    <row r="1580" s="354" customFormat="1" customHeight="1" spans="2:3">
      <c r="B1580" s="340"/>
      <c r="C1580" s="340"/>
    </row>
    <row r="1581" s="354" customFormat="1" customHeight="1" spans="2:3">
      <c r="B1581" s="340"/>
      <c r="C1581" s="340"/>
    </row>
    <row r="1582" s="354" customFormat="1" customHeight="1" spans="2:3">
      <c r="B1582" s="340"/>
      <c r="C1582" s="340"/>
    </row>
    <row r="1583" s="354" customFormat="1" customHeight="1" spans="2:3">
      <c r="B1583" s="340"/>
      <c r="C1583" s="340"/>
    </row>
    <row r="1584" s="354" customFormat="1" customHeight="1" spans="2:3">
      <c r="B1584" s="340"/>
      <c r="C1584" s="340"/>
    </row>
    <row r="1585" s="354" customFormat="1" customHeight="1" spans="2:3">
      <c r="B1585" s="340"/>
      <c r="C1585" s="340"/>
    </row>
    <row r="1586" s="354" customFormat="1" customHeight="1" spans="2:3">
      <c r="B1586" s="340"/>
      <c r="C1586" s="340"/>
    </row>
    <row r="1587" s="354" customFormat="1" customHeight="1" spans="2:3">
      <c r="B1587" s="340"/>
      <c r="C1587" s="340"/>
    </row>
    <row r="1588" s="354" customFormat="1" customHeight="1" spans="2:3">
      <c r="B1588" s="340"/>
      <c r="C1588" s="340"/>
    </row>
    <row r="1589" s="354" customFormat="1" customHeight="1" spans="2:3">
      <c r="B1589" s="340"/>
      <c r="C1589" s="340"/>
    </row>
    <row r="1590" s="354" customFormat="1" customHeight="1" spans="2:3">
      <c r="B1590" s="340"/>
      <c r="C1590" s="340"/>
    </row>
    <row r="1591" s="354" customFormat="1" customHeight="1" spans="2:3">
      <c r="B1591" s="340"/>
      <c r="C1591" s="340"/>
    </row>
    <row r="1592" s="354" customFormat="1" customHeight="1" spans="2:3">
      <c r="B1592" s="340"/>
      <c r="C1592" s="340"/>
    </row>
    <row r="1593" s="354" customFormat="1" customHeight="1" spans="2:3">
      <c r="B1593" s="340"/>
      <c r="C1593" s="340"/>
    </row>
    <row r="1594" s="354" customFormat="1" customHeight="1" spans="2:3">
      <c r="B1594" s="340"/>
      <c r="C1594" s="340"/>
    </row>
    <row r="1595" s="354" customFormat="1" customHeight="1" spans="2:3">
      <c r="B1595" s="340"/>
      <c r="C1595" s="340"/>
    </row>
    <row r="1596" s="354" customFormat="1" customHeight="1" spans="2:3">
      <c r="B1596" s="340"/>
      <c r="C1596" s="340"/>
    </row>
    <row r="1597" s="354" customFormat="1" customHeight="1" spans="2:3">
      <c r="B1597" s="340"/>
      <c r="C1597" s="340"/>
    </row>
    <row r="1598" s="354" customFormat="1" customHeight="1" spans="2:3">
      <c r="B1598" s="340"/>
      <c r="C1598" s="340"/>
    </row>
    <row r="1599" s="354" customFormat="1" customHeight="1" spans="2:3">
      <c r="B1599" s="340"/>
      <c r="C1599" s="340"/>
    </row>
    <row r="1600" s="354" customFormat="1" customHeight="1" spans="2:3">
      <c r="B1600" s="340"/>
      <c r="C1600" s="340"/>
    </row>
    <row r="1601" s="354" customFormat="1" customHeight="1" spans="2:3">
      <c r="B1601" s="340"/>
      <c r="C1601" s="340"/>
    </row>
    <row r="1602" s="354" customFormat="1" customHeight="1" spans="2:3">
      <c r="B1602" s="340"/>
      <c r="C1602" s="340"/>
    </row>
    <row r="1603" s="354" customFormat="1" customHeight="1" spans="2:3">
      <c r="B1603" s="340"/>
      <c r="C1603" s="340"/>
    </row>
    <row r="1604" s="354" customFormat="1" customHeight="1" spans="2:3">
      <c r="B1604" s="340"/>
      <c r="C1604" s="340"/>
    </row>
    <row r="1605" s="354" customFormat="1" customHeight="1" spans="2:3">
      <c r="B1605" s="340"/>
      <c r="C1605" s="340"/>
    </row>
    <row r="1606" s="354" customFormat="1" customHeight="1" spans="2:3">
      <c r="B1606" s="340"/>
      <c r="C1606" s="340"/>
    </row>
    <row r="1607" s="354" customFormat="1" customHeight="1" spans="2:3">
      <c r="B1607" s="340"/>
      <c r="C1607" s="340"/>
    </row>
    <row r="1608" s="354" customFormat="1" customHeight="1" spans="2:3">
      <c r="B1608" s="340"/>
      <c r="C1608" s="340"/>
    </row>
    <row r="1609" s="354" customFormat="1" customHeight="1" spans="2:3">
      <c r="B1609" s="340"/>
      <c r="C1609" s="340"/>
    </row>
    <row r="1610" s="354" customFormat="1" customHeight="1" spans="2:3">
      <c r="B1610" s="340"/>
      <c r="C1610" s="340"/>
    </row>
    <row r="1611" s="354" customFormat="1" customHeight="1" spans="2:3">
      <c r="B1611" s="340"/>
      <c r="C1611" s="340"/>
    </row>
    <row r="1612" s="354" customFormat="1" customHeight="1" spans="2:3">
      <c r="B1612" s="340"/>
      <c r="C1612" s="340"/>
    </row>
    <row r="1613" s="354" customFormat="1" customHeight="1" spans="2:3">
      <c r="B1613" s="340"/>
      <c r="C1613" s="340"/>
    </row>
    <row r="1614" s="354" customFormat="1" customHeight="1" spans="2:3">
      <c r="B1614" s="340"/>
      <c r="C1614" s="340"/>
    </row>
    <row r="1615" s="354" customFormat="1" customHeight="1" spans="2:3">
      <c r="B1615" s="340"/>
      <c r="C1615" s="340"/>
    </row>
    <row r="1616" s="354" customFormat="1" customHeight="1" spans="2:3">
      <c r="B1616" s="340"/>
      <c r="C1616" s="340"/>
    </row>
    <row r="1617" s="354" customFormat="1" customHeight="1" spans="2:3">
      <c r="B1617" s="340"/>
      <c r="C1617" s="340"/>
    </row>
    <row r="1618" s="354" customFormat="1" customHeight="1" spans="2:3">
      <c r="B1618" s="340"/>
      <c r="C1618" s="340"/>
    </row>
    <row r="1619" s="354" customFormat="1" customHeight="1" spans="2:3">
      <c r="B1619" s="340"/>
      <c r="C1619" s="340"/>
    </row>
    <row r="1620" s="354" customFormat="1" customHeight="1" spans="2:3">
      <c r="B1620" s="340"/>
      <c r="C1620" s="340"/>
    </row>
    <row r="1621" s="354" customFormat="1" customHeight="1" spans="2:3">
      <c r="B1621" s="340"/>
      <c r="C1621" s="340"/>
    </row>
    <row r="1622" s="354" customFormat="1" customHeight="1" spans="2:3">
      <c r="B1622" s="340"/>
      <c r="C1622" s="340"/>
    </row>
    <row r="1623" s="354" customFormat="1" customHeight="1" spans="2:3">
      <c r="B1623" s="340"/>
      <c r="C1623" s="340"/>
    </row>
    <row r="1624" s="354" customFormat="1" customHeight="1" spans="2:3">
      <c r="B1624" s="340"/>
      <c r="C1624" s="340"/>
    </row>
    <row r="1625" s="354" customFormat="1" customHeight="1" spans="2:3">
      <c r="B1625" s="340"/>
      <c r="C1625" s="340"/>
    </row>
    <row r="1626" s="354" customFormat="1" customHeight="1" spans="2:3">
      <c r="B1626" s="340"/>
      <c r="C1626" s="340"/>
    </row>
    <row r="1627" s="354" customFormat="1" customHeight="1" spans="2:3">
      <c r="B1627" s="340"/>
      <c r="C1627" s="340"/>
    </row>
    <row r="1628" s="354" customFormat="1" customHeight="1" spans="2:3">
      <c r="B1628" s="340"/>
      <c r="C1628" s="340"/>
    </row>
    <row r="1629" s="354" customFormat="1" customHeight="1" spans="2:3">
      <c r="B1629" s="340"/>
      <c r="C1629" s="340"/>
    </row>
  </sheetData>
  <mergeCells count="3">
    <mergeCell ref="B4:F4"/>
    <mergeCell ref="C7:E7"/>
    <mergeCell ref="D24:E24"/>
  </mergeCells>
  <printOptions horizontalCentered="1" verticalCentered="1"/>
  <pageMargins left="0.55" right="0.55" top="0.2" bottom="0.789583333333333" header="0.509722222222222" footer="0.509722222222222"/>
  <pageSetup paperSize="9" scale="98" orientation="portrait" blackAndWhite="1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41"/>
  <sheetViews>
    <sheetView view="pageBreakPreview" zoomScale="80" zoomScaleNormal="100" workbookViewId="0">
      <pane xSplit="1" ySplit="6" topLeftCell="B218" activePane="bottomRight" state="frozen"/>
      <selection/>
      <selection pane="topRight"/>
      <selection pane="bottomLeft"/>
      <selection pane="bottomRight" activeCell="A4" sqref="A4:L237"/>
    </sheetView>
  </sheetViews>
  <sheetFormatPr defaultColWidth="18.75" defaultRowHeight="26.1" customHeight="1"/>
  <cols>
    <col min="1" max="1" width="6.75" style="157" customWidth="1"/>
    <col min="2" max="2" width="33.125" style="158" customWidth="1"/>
    <col min="3" max="3" width="9.75" style="157" customWidth="1"/>
    <col min="4" max="4" width="13.625" style="157" customWidth="1"/>
    <col min="5" max="5" width="16" style="196" customWidth="1"/>
    <col min="6" max="7" width="9.125" style="157" customWidth="1"/>
    <col min="8" max="9" width="10.875" style="157" customWidth="1"/>
    <col min="10" max="10" width="13.75" style="196" customWidth="1"/>
    <col min="11" max="11" width="15" style="196" customWidth="1"/>
    <col min="12" max="12" width="15.375" style="157" customWidth="1"/>
    <col min="13" max="257" width="18.75" style="157" customWidth="1"/>
    <col min="258" max="16384" width="18.75" style="157"/>
  </cols>
  <sheetData>
    <row r="1" customHeight="1" spans="2:2">
      <c r="B1" s="31" t="s">
        <v>476</v>
      </c>
    </row>
    <row r="2" customHeight="1" spans="2:12">
      <c r="B2" s="160" t="s">
        <v>477</v>
      </c>
      <c r="C2" s="160"/>
      <c r="D2" s="160"/>
      <c r="E2" s="161"/>
      <c r="F2" s="160"/>
      <c r="G2" s="160"/>
      <c r="H2" s="160"/>
      <c r="I2" s="160"/>
      <c r="J2" s="161"/>
      <c r="K2" s="161"/>
      <c r="L2" s="160"/>
    </row>
    <row r="3" customHeight="1" spans="2:12">
      <c r="B3" s="158" t="s">
        <v>2</v>
      </c>
      <c r="J3" s="178" t="s">
        <v>478</v>
      </c>
      <c r="K3" s="178"/>
      <c r="L3" s="178"/>
    </row>
    <row r="4" s="155" customFormat="1" customHeight="1" spans="1:12">
      <c r="A4" s="162" t="s">
        <v>479</v>
      </c>
      <c r="B4" s="163" t="s">
        <v>480</v>
      </c>
      <c r="C4" s="162" t="s">
        <v>481</v>
      </c>
      <c r="D4" s="164" t="s">
        <v>482</v>
      </c>
      <c r="E4" s="197" t="s">
        <v>483</v>
      </c>
      <c r="F4" s="164" t="s">
        <v>484</v>
      </c>
      <c r="G4" s="166" t="s">
        <v>485</v>
      </c>
      <c r="H4" s="164" t="s">
        <v>486</v>
      </c>
      <c r="I4" s="166" t="s">
        <v>487</v>
      </c>
      <c r="J4" s="213" t="s">
        <v>488</v>
      </c>
      <c r="K4" s="180" t="s">
        <v>489</v>
      </c>
      <c r="L4" s="162" t="s">
        <v>24</v>
      </c>
    </row>
    <row r="5" s="155" customFormat="1" customHeight="1" spans="1:12">
      <c r="A5" s="162"/>
      <c r="B5" s="163"/>
      <c r="C5" s="162"/>
      <c r="D5" s="164"/>
      <c r="E5" s="197"/>
      <c r="F5" s="164"/>
      <c r="G5" s="166"/>
      <c r="H5" s="164"/>
      <c r="I5" s="166"/>
      <c r="J5" s="213"/>
      <c r="K5" s="180"/>
      <c r="L5" s="164" t="s">
        <v>490</v>
      </c>
    </row>
    <row r="6" s="155" customFormat="1" customHeight="1" spans="1:22">
      <c r="A6" s="77"/>
      <c r="B6" s="78" t="s">
        <v>491</v>
      </c>
      <c r="C6" s="79"/>
      <c r="D6" s="80"/>
      <c r="E6" s="198">
        <f>E7+E32+E33+E177+E178+E198+E213+E215</f>
        <v>35162578.63</v>
      </c>
      <c r="F6" s="79"/>
      <c r="G6" s="79"/>
      <c r="H6" s="79"/>
      <c r="I6" s="79"/>
      <c r="J6" s="198">
        <f>J7+J32+J33+J177+J178+J198+J213+J215</f>
        <v>1460272.11</v>
      </c>
      <c r="K6" s="198">
        <f>K7+K32+K33+K177+K178+K198+K213+K215</f>
        <v>1401840.588312</v>
      </c>
      <c r="L6" s="79"/>
      <c r="M6" s="214"/>
      <c r="N6" s="214"/>
      <c r="O6" s="214"/>
      <c r="P6" s="214"/>
      <c r="Q6" s="214"/>
      <c r="R6" s="214"/>
      <c r="S6" s="214"/>
      <c r="T6" s="214"/>
      <c r="U6" s="214"/>
      <c r="V6" s="214"/>
    </row>
    <row r="7" s="155" customFormat="1" customHeight="1" spans="1:22">
      <c r="A7" s="77" t="s">
        <v>492</v>
      </c>
      <c r="B7" s="78" t="s">
        <v>493</v>
      </c>
      <c r="C7" s="79"/>
      <c r="D7" s="80"/>
      <c r="E7" s="198">
        <f>E8+E17+E18+E31</f>
        <v>5202245.38</v>
      </c>
      <c r="F7" s="79"/>
      <c r="G7" s="79"/>
      <c r="H7" s="79"/>
      <c r="I7" s="79"/>
      <c r="J7" s="198">
        <f>J8+J17+J18+J31</f>
        <v>194496</v>
      </c>
      <c r="K7" s="198">
        <f>K8+K17+K18+K31</f>
        <v>178978.442388667</v>
      </c>
      <c r="L7" s="79"/>
      <c r="M7" s="106"/>
      <c r="N7" s="106"/>
      <c r="O7" s="106"/>
      <c r="P7" s="106"/>
      <c r="Q7" s="106"/>
      <c r="R7" s="106"/>
      <c r="S7" s="106"/>
      <c r="T7" s="106"/>
      <c r="U7" s="106"/>
      <c r="V7" s="106"/>
    </row>
    <row r="8" s="155" customFormat="1" customHeight="1" spans="1:22">
      <c r="A8" s="77" t="s">
        <v>494</v>
      </c>
      <c r="B8" s="199" t="s">
        <v>495</v>
      </c>
      <c r="C8" s="79"/>
      <c r="D8" s="80"/>
      <c r="E8" s="198">
        <f>SUM(E9:E16)</f>
        <v>2413762.27</v>
      </c>
      <c r="F8" s="79"/>
      <c r="G8" s="79"/>
      <c r="H8" s="79"/>
      <c r="I8" s="79"/>
      <c r="J8" s="198">
        <f>SUM(J9:J16)</f>
        <v>82560</v>
      </c>
      <c r="K8" s="198">
        <f>SUM(K9:K16)</f>
        <v>63671.8371886667</v>
      </c>
      <c r="L8" s="79"/>
      <c r="M8" s="106"/>
      <c r="N8" s="106"/>
      <c r="O8" s="106"/>
      <c r="P8" s="106"/>
      <c r="Q8" s="106"/>
      <c r="R8" s="106"/>
      <c r="S8" s="106"/>
      <c r="T8" s="106"/>
      <c r="U8" s="106"/>
      <c r="V8" s="106"/>
    </row>
    <row r="9" s="155" customFormat="1" customHeight="1" spans="1:22">
      <c r="A9" s="77">
        <v>1</v>
      </c>
      <c r="B9" s="200" t="s">
        <v>496</v>
      </c>
      <c r="C9" s="79"/>
      <c r="D9" s="201">
        <v>1998.12</v>
      </c>
      <c r="E9" s="202">
        <v>616201.01</v>
      </c>
      <c r="F9" s="203">
        <v>0.0028</v>
      </c>
      <c r="G9" s="203">
        <v>0.03</v>
      </c>
      <c r="H9" s="201">
        <v>30</v>
      </c>
      <c r="I9" s="201"/>
      <c r="J9" s="215">
        <v>19680</v>
      </c>
      <c r="K9" s="215">
        <f>E9*97%/H9</f>
        <v>19923.8326566667</v>
      </c>
      <c r="L9" s="200" t="s">
        <v>497</v>
      </c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="155" customFormat="1" customHeight="1" spans="1:22">
      <c r="A10" s="77">
        <v>2</v>
      </c>
      <c r="B10" s="200" t="s">
        <v>498</v>
      </c>
      <c r="C10" s="79"/>
      <c r="D10" s="201">
        <v>1993.12</v>
      </c>
      <c r="E10" s="202">
        <v>325781.02</v>
      </c>
      <c r="F10" s="203">
        <v>0.0028</v>
      </c>
      <c r="G10" s="203">
        <v>0.03</v>
      </c>
      <c r="H10" s="201">
        <v>25</v>
      </c>
      <c r="I10" s="201">
        <v>30</v>
      </c>
      <c r="J10" s="215">
        <v>12504</v>
      </c>
      <c r="K10" s="215">
        <f>E10*97%/I10</f>
        <v>10533.5863133333</v>
      </c>
      <c r="L10" s="200" t="s">
        <v>497</v>
      </c>
      <c r="M10" s="106"/>
      <c r="N10" s="106"/>
      <c r="O10" s="106"/>
      <c r="P10" s="106"/>
      <c r="Q10" s="106"/>
      <c r="R10" s="106"/>
      <c r="S10" s="106"/>
      <c r="T10" s="106"/>
      <c r="U10" s="106"/>
      <c r="V10" s="106"/>
    </row>
    <row r="11" s="155" customFormat="1" customHeight="1" spans="1:22">
      <c r="A11" s="77">
        <v>3</v>
      </c>
      <c r="B11" s="200" t="s">
        <v>499</v>
      </c>
      <c r="C11" s="79"/>
      <c r="D11" s="201">
        <v>1998.12</v>
      </c>
      <c r="E11" s="202">
        <v>11750</v>
      </c>
      <c r="F11" s="203">
        <v>0.0028</v>
      </c>
      <c r="G11" s="203">
        <v>0.03</v>
      </c>
      <c r="H11" s="201">
        <v>30</v>
      </c>
      <c r="I11" s="201"/>
      <c r="J11" s="215">
        <v>372</v>
      </c>
      <c r="K11" s="215">
        <f t="shared" ref="K10:K16" si="0">E11*97%/H11</f>
        <v>379.916666666667</v>
      </c>
      <c r="L11" s="200" t="s">
        <v>497</v>
      </c>
      <c r="M11" s="106"/>
      <c r="N11" s="106"/>
      <c r="O11" s="106"/>
      <c r="P11" s="106"/>
      <c r="Q11" s="106"/>
      <c r="R11" s="106"/>
      <c r="S11" s="106"/>
      <c r="T11" s="106"/>
      <c r="U11" s="106"/>
      <c r="V11" s="106"/>
    </row>
    <row r="12" s="155" customFormat="1" customHeight="1" spans="1:22">
      <c r="A12" s="77">
        <v>4</v>
      </c>
      <c r="B12" s="200" t="s">
        <v>500</v>
      </c>
      <c r="C12" s="79"/>
      <c r="D12" s="201">
        <v>2001.12</v>
      </c>
      <c r="E12" s="202">
        <v>22901.4</v>
      </c>
      <c r="F12" s="203">
        <v>0.0028</v>
      </c>
      <c r="G12" s="203">
        <v>0.03</v>
      </c>
      <c r="H12" s="201">
        <v>25</v>
      </c>
      <c r="I12" s="201"/>
      <c r="J12" s="215">
        <v>876</v>
      </c>
      <c r="K12" s="215">
        <f t="shared" si="0"/>
        <v>888.57432</v>
      </c>
      <c r="L12" s="200" t="s">
        <v>497</v>
      </c>
      <c r="M12" s="106"/>
      <c r="N12" s="106"/>
      <c r="O12" s="106"/>
      <c r="P12" s="106"/>
      <c r="Q12" s="106"/>
      <c r="R12" s="106"/>
      <c r="S12" s="106"/>
      <c r="T12" s="106"/>
      <c r="U12" s="106"/>
      <c r="V12" s="106"/>
    </row>
    <row r="13" s="155" customFormat="1" customHeight="1" spans="1:22">
      <c r="A13" s="77">
        <v>5</v>
      </c>
      <c r="B13" s="200" t="s">
        <v>501</v>
      </c>
      <c r="C13" s="79"/>
      <c r="D13" s="201">
        <v>2005.12</v>
      </c>
      <c r="E13" s="202">
        <v>19601</v>
      </c>
      <c r="F13" s="203">
        <v>0.0028</v>
      </c>
      <c r="G13" s="203">
        <v>0.03</v>
      </c>
      <c r="H13" s="201">
        <v>25</v>
      </c>
      <c r="I13" s="201"/>
      <c r="J13" s="215">
        <v>756</v>
      </c>
      <c r="K13" s="215">
        <f t="shared" si="0"/>
        <v>760.5188</v>
      </c>
      <c r="L13" s="200" t="s">
        <v>497</v>
      </c>
      <c r="M13" s="106"/>
      <c r="N13" s="106"/>
      <c r="O13" s="106"/>
      <c r="P13" s="106"/>
      <c r="Q13" s="106"/>
      <c r="R13" s="106"/>
      <c r="S13" s="106"/>
      <c r="T13" s="106"/>
      <c r="U13" s="106"/>
      <c r="V13" s="106"/>
    </row>
    <row r="14" s="155" customFormat="1" customHeight="1" spans="1:22">
      <c r="A14" s="77">
        <v>6</v>
      </c>
      <c r="B14" s="200" t="s">
        <v>502</v>
      </c>
      <c r="C14" s="79"/>
      <c r="D14" s="201">
        <v>2005.12</v>
      </c>
      <c r="E14" s="202">
        <v>46533</v>
      </c>
      <c r="F14" s="203">
        <v>0.0028</v>
      </c>
      <c r="G14" s="203">
        <v>0.03</v>
      </c>
      <c r="H14" s="201">
        <v>25</v>
      </c>
      <c r="I14" s="201"/>
      <c r="J14" s="215">
        <v>1788</v>
      </c>
      <c r="K14" s="215">
        <f t="shared" si="0"/>
        <v>1805.4804</v>
      </c>
      <c r="L14" s="200" t="s">
        <v>497</v>
      </c>
      <c r="M14" s="106"/>
      <c r="N14" s="106"/>
      <c r="O14" s="106"/>
      <c r="P14" s="106"/>
      <c r="Q14" s="106"/>
      <c r="R14" s="106"/>
      <c r="S14" s="106"/>
      <c r="T14" s="106"/>
      <c r="U14" s="106"/>
      <c r="V14" s="106"/>
    </row>
    <row r="15" s="155" customFormat="1" customHeight="1" spans="1:22">
      <c r="A15" s="77">
        <v>7</v>
      </c>
      <c r="B15" s="200" t="s">
        <v>503</v>
      </c>
      <c r="C15" s="79"/>
      <c r="D15" s="201">
        <v>2013.12</v>
      </c>
      <c r="E15" s="202">
        <v>1335136.23</v>
      </c>
      <c r="F15" s="203">
        <v>0.0028</v>
      </c>
      <c r="G15" s="203">
        <v>0.03</v>
      </c>
      <c r="H15" s="201">
        <v>30</v>
      </c>
      <c r="I15" s="201">
        <v>50</v>
      </c>
      <c r="J15" s="215">
        <v>42984</v>
      </c>
      <c r="K15" s="215">
        <f>E15*97%/I15</f>
        <v>25901.642862</v>
      </c>
      <c r="L15" s="200" t="s">
        <v>497</v>
      </c>
      <c r="M15" s="106"/>
      <c r="N15" s="106"/>
      <c r="O15" s="106"/>
      <c r="P15" s="106"/>
      <c r="Q15" s="106"/>
      <c r="R15" s="106"/>
      <c r="S15" s="106"/>
      <c r="T15" s="106"/>
      <c r="U15" s="106"/>
      <c r="V15" s="106"/>
    </row>
    <row r="16" s="155" customFormat="1" customHeight="1" spans="1:22">
      <c r="A16" s="77">
        <v>8</v>
      </c>
      <c r="B16" s="200" t="s">
        <v>504</v>
      </c>
      <c r="C16" s="79"/>
      <c r="D16" s="201">
        <v>2017.12</v>
      </c>
      <c r="E16" s="202">
        <v>35858.61</v>
      </c>
      <c r="F16" s="203">
        <v>0.0028</v>
      </c>
      <c r="G16" s="203">
        <v>0.03</v>
      </c>
      <c r="H16" s="201">
        <v>10</v>
      </c>
      <c r="I16" s="201"/>
      <c r="J16" s="215">
        <v>3600</v>
      </c>
      <c r="K16" s="215">
        <f t="shared" si="0"/>
        <v>3478.28517</v>
      </c>
      <c r="L16" s="200" t="s">
        <v>497</v>
      </c>
      <c r="M16" s="106"/>
      <c r="N16" s="106"/>
      <c r="O16" s="106"/>
      <c r="P16" s="106"/>
      <c r="Q16" s="106"/>
      <c r="R16" s="106"/>
      <c r="S16" s="106"/>
      <c r="T16" s="106"/>
      <c r="U16" s="106"/>
      <c r="V16" s="106"/>
    </row>
    <row r="17" s="155" customFormat="1" customHeight="1" spans="1:22">
      <c r="A17" s="77" t="s">
        <v>505</v>
      </c>
      <c r="B17" s="199" t="s">
        <v>506</v>
      </c>
      <c r="C17" s="79"/>
      <c r="D17" s="80"/>
      <c r="E17" s="204"/>
      <c r="F17" s="79"/>
      <c r="G17" s="79"/>
      <c r="H17" s="79"/>
      <c r="I17" s="79"/>
      <c r="J17" s="204"/>
      <c r="K17" s="204"/>
      <c r="L17" s="79"/>
      <c r="M17" s="106"/>
      <c r="N17" s="106"/>
      <c r="O17" s="106"/>
      <c r="P17" s="106"/>
      <c r="Q17" s="106"/>
      <c r="R17" s="106"/>
      <c r="S17" s="106"/>
      <c r="T17" s="106"/>
      <c r="U17" s="106"/>
      <c r="V17" s="106"/>
    </row>
    <row r="18" s="155" customFormat="1" customHeight="1" spans="1:22">
      <c r="A18" s="77" t="s">
        <v>507</v>
      </c>
      <c r="B18" s="199" t="s">
        <v>508</v>
      </c>
      <c r="C18" s="79"/>
      <c r="D18" s="80"/>
      <c r="E18" s="198">
        <f>SUM(E19:E30)</f>
        <v>2788483.11</v>
      </c>
      <c r="F18" s="205"/>
      <c r="G18" s="205"/>
      <c r="H18" s="205"/>
      <c r="I18" s="205"/>
      <c r="J18" s="198">
        <f>SUM(J19:J30)</f>
        <v>111936</v>
      </c>
      <c r="K18" s="198">
        <f>SUM(K19:K30)</f>
        <v>115306.6052</v>
      </c>
      <c r="L18" s="79"/>
      <c r="M18" s="106"/>
      <c r="N18" s="106"/>
      <c r="O18" s="106"/>
      <c r="P18" s="106"/>
      <c r="Q18" s="106"/>
      <c r="R18" s="106"/>
      <c r="S18" s="106"/>
      <c r="T18" s="106"/>
      <c r="U18" s="106"/>
      <c r="V18" s="106"/>
    </row>
    <row r="19" s="155" customFormat="1" customHeight="1" spans="1:22">
      <c r="A19" s="77">
        <v>1</v>
      </c>
      <c r="B19" s="200" t="s">
        <v>509</v>
      </c>
      <c r="C19" s="79"/>
      <c r="D19" s="201">
        <v>1998.12</v>
      </c>
      <c r="E19" s="202">
        <v>643500</v>
      </c>
      <c r="F19" s="203">
        <v>0.0028</v>
      </c>
      <c r="G19" s="203">
        <v>0</v>
      </c>
      <c r="H19" s="201">
        <v>25</v>
      </c>
      <c r="I19" s="201"/>
      <c r="J19" s="215">
        <v>24708</v>
      </c>
      <c r="K19" s="215">
        <f>E19/H19</f>
        <v>25740</v>
      </c>
      <c r="L19" s="200" t="s">
        <v>497</v>
      </c>
      <c r="M19" s="106"/>
      <c r="N19" s="106"/>
      <c r="O19" s="106"/>
      <c r="P19" s="106"/>
      <c r="Q19" s="106"/>
      <c r="R19" s="106"/>
      <c r="S19" s="106"/>
      <c r="T19" s="106"/>
      <c r="U19" s="106"/>
      <c r="V19" s="106"/>
    </row>
    <row r="20" s="155" customFormat="1" customHeight="1" spans="1:22">
      <c r="A20" s="77">
        <v>2</v>
      </c>
      <c r="B20" s="200" t="s">
        <v>510</v>
      </c>
      <c r="C20" s="79"/>
      <c r="D20" s="201">
        <v>1998.12</v>
      </c>
      <c r="E20" s="202">
        <v>1377000</v>
      </c>
      <c r="F20" s="203">
        <v>0.0028</v>
      </c>
      <c r="G20" s="203">
        <v>0</v>
      </c>
      <c r="H20" s="201">
        <v>25</v>
      </c>
      <c r="I20" s="201"/>
      <c r="J20" s="215">
        <v>52872</v>
      </c>
      <c r="K20" s="215">
        <f t="shared" ref="K20:K30" si="1">E20/H20</f>
        <v>55080</v>
      </c>
      <c r="L20" s="200" t="s">
        <v>497</v>
      </c>
      <c r="M20" s="106"/>
      <c r="N20" s="106"/>
      <c r="O20" s="106"/>
      <c r="P20" s="106"/>
      <c r="Q20" s="106"/>
      <c r="R20" s="106"/>
      <c r="S20" s="106"/>
      <c r="T20" s="106"/>
      <c r="U20" s="106"/>
      <c r="V20" s="106"/>
    </row>
    <row r="21" s="155" customFormat="1" customHeight="1" spans="1:22">
      <c r="A21" s="77">
        <v>3</v>
      </c>
      <c r="B21" s="200" t="s">
        <v>511</v>
      </c>
      <c r="C21" s="79"/>
      <c r="D21" s="201">
        <v>2016.12</v>
      </c>
      <c r="E21" s="202">
        <v>55700.06</v>
      </c>
      <c r="F21" s="203">
        <v>0.0028</v>
      </c>
      <c r="G21" s="203">
        <v>0</v>
      </c>
      <c r="H21" s="201">
        <v>25</v>
      </c>
      <c r="I21" s="201"/>
      <c r="J21" s="215">
        <v>2136</v>
      </c>
      <c r="K21" s="215">
        <f t="shared" si="1"/>
        <v>2228.0024</v>
      </c>
      <c r="L21" s="200" t="s">
        <v>497</v>
      </c>
      <c r="M21" s="106"/>
      <c r="N21" s="106"/>
      <c r="O21" s="106"/>
      <c r="P21" s="106"/>
      <c r="Q21" s="106"/>
      <c r="R21" s="106"/>
      <c r="S21" s="106"/>
      <c r="T21" s="106"/>
      <c r="U21" s="106"/>
      <c r="V21" s="106"/>
    </row>
    <row r="22" s="155" customFormat="1" customHeight="1" spans="1:22">
      <c r="A22" s="77">
        <v>4</v>
      </c>
      <c r="B22" s="200" t="s">
        <v>512</v>
      </c>
      <c r="C22" s="79"/>
      <c r="D22" s="201">
        <v>2018.5</v>
      </c>
      <c r="E22" s="202">
        <v>32751</v>
      </c>
      <c r="F22" s="203">
        <v>0.0028</v>
      </c>
      <c r="G22" s="203">
        <v>0</v>
      </c>
      <c r="H22" s="201">
        <v>25</v>
      </c>
      <c r="I22" s="201"/>
      <c r="J22" s="215">
        <v>1308</v>
      </c>
      <c r="K22" s="215">
        <f t="shared" si="1"/>
        <v>1310.04</v>
      </c>
      <c r="L22" s="200" t="s">
        <v>497</v>
      </c>
      <c r="M22" s="106"/>
      <c r="N22" s="106"/>
      <c r="O22" s="106"/>
      <c r="P22" s="106"/>
      <c r="Q22" s="106"/>
      <c r="R22" s="106"/>
      <c r="S22" s="106"/>
      <c r="T22" s="106"/>
      <c r="U22" s="106"/>
      <c r="V22" s="106"/>
    </row>
    <row r="23" s="155" customFormat="1" customHeight="1" spans="1:22">
      <c r="A23" s="77">
        <v>5</v>
      </c>
      <c r="B23" s="200" t="s">
        <v>513</v>
      </c>
      <c r="C23" s="79"/>
      <c r="D23" s="206">
        <v>43647</v>
      </c>
      <c r="E23" s="202">
        <v>444642.63</v>
      </c>
      <c r="F23" s="203">
        <v>0.0028</v>
      </c>
      <c r="G23" s="203">
        <v>0</v>
      </c>
      <c r="H23" s="201">
        <v>25</v>
      </c>
      <c r="I23" s="201"/>
      <c r="J23" s="215">
        <v>17784</v>
      </c>
      <c r="K23" s="215">
        <f t="shared" si="1"/>
        <v>17785.7052</v>
      </c>
      <c r="L23" s="200" t="s">
        <v>497</v>
      </c>
      <c r="M23" s="106"/>
      <c r="N23" s="106"/>
      <c r="O23" s="106"/>
      <c r="P23" s="106"/>
      <c r="Q23" s="106"/>
      <c r="R23" s="106"/>
      <c r="S23" s="106"/>
      <c r="T23" s="106"/>
      <c r="U23" s="106"/>
      <c r="V23" s="106"/>
    </row>
    <row r="24" s="155" customFormat="1" customHeight="1" spans="1:22">
      <c r="A24" s="77">
        <v>6</v>
      </c>
      <c r="B24" s="200" t="s">
        <v>514</v>
      </c>
      <c r="C24" s="79"/>
      <c r="D24" s="206">
        <v>43647</v>
      </c>
      <c r="E24" s="202">
        <v>45225.68</v>
      </c>
      <c r="F24" s="203">
        <v>0.0028</v>
      </c>
      <c r="G24" s="203">
        <v>0</v>
      </c>
      <c r="H24" s="201">
        <v>25</v>
      </c>
      <c r="I24" s="201"/>
      <c r="J24" s="215">
        <v>1800</v>
      </c>
      <c r="K24" s="215">
        <f t="shared" si="1"/>
        <v>1809.0272</v>
      </c>
      <c r="L24" s="200" t="s">
        <v>497</v>
      </c>
      <c r="M24" s="106"/>
      <c r="N24" s="106"/>
      <c r="O24" s="106"/>
      <c r="P24" s="106"/>
      <c r="Q24" s="106"/>
      <c r="R24" s="106"/>
      <c r="S24" s="106"/>
      <c r="T24" s="106"/>
      <c r="U24" s="106"/>
      <c r="V24" s="106"/>
    </row>
    <row r="25" s="155" customFormat="1" customHeight="1" spans="1:22">
      <c r="A25" s="77">
        <v>7</v>
      </c>
      <c r="B25" s="200" t="s">
        <v>515</v>
      </c>
      <c r="C25" s="79"/>
      <c r="D25" s="206">
        <v>43647</v>
      </c>
      <c r="E25" s="202">
        <v>132712.03</v>
      </c>
      <c r="F25" s="203">
        <v>0.0028</v>
      </c>
      <c r="G25" s="203">
        <v>0</v>
      </c>
      <c r="H25" s="201">
        <v>15</v>
      </c>
      <c r="I25" s="201"/>
      <c r="J25" s="215">
        <v>8844</v>
      </c>
      <c r="K25" s="215">
        <f t="shared" si="1"/>
        <v>8847.46866666667</v>
      </c>
      <c r="L25" s="200" t="s">
        <v>497</v>
      </c>
      <c r="M25" s="106"/>
      <c r="N25" s="106"/>
      <c r="O25" s="106"/>
      <c r="P25" s="106"/>
      <c r="Q25" s="106"/>
      <c r="R25" s="106"/>
      <c r="S25" s="106"/>
      <c r="T25" s="106"/>
      <c r="U25" s="106"/>
      <c r="V25" s="106"/>
    </row>
    <row r="26" s="155" customFormat="1" customHeight="1" spans="1:22">
      <c r="A26" s="77">
        <v>8</v>
      </c>
      <c r="B26" s="200" t="s">
        <v>516</v>
      </c>
      <c r="C26" s="79"/>
      <c r="D26" s="206">
        <v>43647</v>
      </c>
      <c r="E26" s="202">
        <v>40906.37</v>
      </c>
      <c r="F26" s="203">
        <v>0.0028</v>
      </c>
      <c r="G26" s="203">
        <v>0</v>
      </c>
      <c r="H26" s="201">
        <v>25</v>
      </c>
      <c r="I26" s="201"/>
      <c r="J26" s="215">
        <v>1632</v>
      </c>
      <c r="K26" s="215">
        <f t="shared" si="1"/>
        <v>1636.2548</v>
      </c>
      <c r="L26" s="200" t="s">
        <v>497</v>
      </c>
      <c r="M26" s="106"/>
      <c r="N26" s="106"/>
      <c r="O26" s="106"/>
      <c r="P26" s="106"/>
      <c r="Q26" s="106"/>
      <c r="R26" s="106"/>
      <c r="S26" s="106"/>
      <c r="T26" s="106"/>
      <c r="U26" s="106"/>
      <c r="V26" s="106"/>
    </row>
    <row r="27" s="155" customFormat="1" customHeight="1" spans="1:22">
      <c r="A27" s="77">
        <v>9</v>
      </c>
      <c r="B27" s="200" t="s">
        <v>517</v>
      </c>
      <c r="C27" s="79"/>
      <c r="D27" s="206">
        <v>43647</v>
      </c>
      <c r="E27" s="202">
        <v>7484.34</v>
      </c>
      <c r="F27" s="203">
        <v>0.0028</v>
      </c>
      <c r="G27" s="203">
        <v>0</v>
      </c>
      <c r="H27" s="201">
        <v>25</v>
      </c>
      <c r="I27" s="201"/>
      <c r="J27" s="215">
        <v>300</v>
      </c>
      <c r="K27" s="215">
        <f t="shared" si="1"/>
        <v>299.3736</v>
      </c>
      <c r="L27" s="200" t="s">
        <v>497</v>
      </c>
      <c r="M27" s="106"/>
      <c r="N27" s="106"/>
      <c r="O27" s="106"/>
      <c r="P27" s="106"/>
      <c r="Q27" s="106"/>
      <c r="R27" s="106"/>
      <c r="S27" s="106"/>
      <c r="T27" s="106"/>
      <c r="U27" s="106"/>
      <c r="V27" s="106"/>
    </row>
    <row r="28" s="155" customFormat="1" customHeight="1" spans="1:22">
      <c r="A28" s="77">
        <v>10</v>
      </c>
      <c r="B28" s="200" t="s">
        <v>518</v>
      </c>
      <c r="C28" s="79"/>
      <c r="D28" s="206">
        <v>43739</v>
      </c>
      <c r="E28" s="202">
        <v>1539</v>
      </c>
      <c r="F28" s="203">
        <v>0.0028</v>
      </c>
      <c r="G28" s="203">
        <v>0</v>
      </c>
      <c r="H28" s="201">
        <v>15</v>
      </c>
      <c r="I28" s="201"/>
      <c r="J28" s="215">
        <v>96</v>
      </c>
      <c r="K28" s="215">
        <f t="shared" si="1"/>
        <v>102.6</v>
      </c>
      <c r="L28" s="200" t="s">
        <v>497</v>
      </c>
      <c r="M28" s="106"/>
      <c r="N28" s="106"/>
      <c r="O28" s="106"/>
      <c r="P28" s="106"/>
      <c r="Q28" s="106"/>
      <c r="R28" s="106"/>
      <c r="S28" s="106"/>
      <c r="T28" s="106"/>
      <c r="U28" s="106"/>
      <c r="V28" s="106"/>
    </row>
    <row r="29" s="155" customFormat="1" customHeight="1" spans="1:22">
      <c r="A29" s="77">
        <v>11</v>
      </c>
      <c r="B29" s="200" t="s">
        <v>519</v>
      </c>
      <c r="C29" s="79"/>
      <c r="D29" s="206">
        <v>43739</v>
      </c>
      <c r="E29" s="202">
        <v>3024</v>
      </c>
      <c r="F29" s="203">
        <v>0.0028</v>
      </c>
      <c r="G29" s="203">
        <v>0</v>
      </c>
      <c r="H29" s="201">
        <v>15</v>
      </c>
      <c r="I29" s="201"/>
      <c r="J29" s="215">
        <v>192</v>
      </c>
      <c r="K29" s="215">
        <f t="shared" si="1"/>
        <v>201.6</v>
      </c>
      <c r="L29" s="200" t="s">
        <v>497</v>
      </c>
      <c r="M29" s="106"/>
      <c r="N29" s="106"/>
      <c r="O29" s="106"/>
      <c r="P29" s="106"/>
      <c r="Q29" s="106"/>
      <c r="R29" s="106"/>
      <c r="S29" s="106"/>
      <c r="T29" s="106"/>
      <c r="U29" s="106"/>
      <c r="V29" s="106"/>
    </row>
    <row r="30" s="155" customFormat="1" customHeight="1" spans="1:22">
      <c r="A30" s="77">
        <v>12</v>
      </c>
      <c r="B30" s="200" t="s">
        <v>520</v>
      </c>
      <c r="C30" s="79"/>
      <c r="D30" s="206">
        <v>43739</v>
      </c>
      <c r="E30" s="202">
        <v>3998</v>
      </c>
      <c r="F30" s="203">
        <v>0.0028</v>
      </c>
      <c r="G30" s="203">
        <v>0</v>
      </c>
      <c r="H30" s="201">
        <v>15</v>
      </c>
      <c r="I30" s="201"/>
      <c r="J30" s="215">
        <v>264</v>
      </c>
      <c r="K30" s="215">
        <f t="shared" si="1"/>
        <v>266.533333333333</v>
      </c>
      <c r="L30" s="200" t="s">
        <v>497</v>
      </c>
      <c r="M30" s="106"/>
      <c r="N30" s="106"/>
      <c r="O30" s="106"/>
      <c r="P30" s="106"/>
      <c r="Q30" s="106"/>
      <c r="R30" s="106"/>
      <c r="S30" s="106"/>
      <c r="T30" s="106"/>
      <c r="U30" s="106"/>
      <c r="V30" s="106"/>
    </row>
    <row r="31" s="155" customFormat="1" customHeight="1" spans="1:22">
      <c r="A31" s="77" t="s">
        <v>521</v>
      </c>
      <c r="B31" s="199" t="s">
        <v>522</v>
      </c>
      <c r="C31" s="79"/>
      <c r="D31" s="80"/>
      <c r="E31" s="204"/>
      <c r="F31" s="79"/>
      <c r="G31" s="79"/>
      <c r="H31" s="79"/>
      <c r="I31" s="79"/>
      <c r="J31" s="204"/>
      <c r="K31" s="204"/>
      <c r="L31" s="79"/>
      <c r="M31" s="106"/>
      <c r="N31" s="106"/>
      <c r="O31" s="106"/>
      <c r="P31" s="106"/>
      <c r="Q31" s="106"/>
      <c r="R31" s="106"/>
      <c r="S31" s="106"/>
      <c r="T31" s="106"/>
      <c r="U31" s="106"/>
      <c r="V31" s="106"/>
    </row>
    <row r="32" s="155" customFormat="1" customHeight="1" spans="1:22">
      <c r="A32" s="77" t="s">
        <v>523</v>
      </c>
      <c r="B32" s="207" t="s">
        <v>524</v>
      </c>
      <c r="C32" s="79"/>
      <c r="D32" s="80"/>
      <c r="E32" s="204"/>
      <c r="F32" s="79"/>
      <c r="G32" s="79"/>
      <c r="H32" s="79"/>
      <c r="I32" s="79"/>
      <c r="J32" s="204"/>
      <c r="K32" s="204"/>
      <c r="L32" s="79"/>
      <c r="M32" s="106"/>
      <c r="N32" s="106"/>
      <c r="O32" s="106"/>
      <c r="P32" s="106"/>
      <c r="Q32" s="106"/>
      <c r="R32" s="106"/>
      <c r="S32" s="106"/>
      <c r="T32" s="106"/>
      <c r="U32" s="106"/>
      <c r="V32" s="106"/>
    </row>
    <row r="33" s="155" customFormat="1" customHeight="1" spans="1:22">
      <c r="A33" s="208" t="s">
        <v>525</v>
      </c>
      <c r="B33" s="78" t="s">
        <v>526</v>
      </c>
      <c r="C33" s="209"/>
      <c r="D33" s="210"/>
      <c r="E33" s="211">
        <f>SUM(E34:E176)</f>
        <v>28951078.8</v>
      </c>
      <c r="F33" s="212"/>
      <c r="G33" s="212"/>
      <c r="H33" s="212"/>
      <c r="I33" s="212"/>
      <c r="J33" s="211">
        <f>SUM(J34:J176)</f>
        <v>1209567.86</v>
      </c>
      <c r="K33" s="211">
        <f>SUM(K34:K176)</f>
        <v>1184511.44475</v>
      </c>
      <c r="L33" s="209"/>
      <c r="M33" s="106"/>
      <c r="N33" s="106"/>
      <c r="O33" s="106"/>
      <c r="P33" s="106"/>
      <c r="Q33" s="106"/>
      <c r="R33" s="106"/>
      <c r="S33" s="106"/>
      <c r="T33" s="106"/>
      <c r="U33" s="106"/>
      <c r="V33" s="106"/>
    </row>
    <row r="34" s="155" customFormat="1" customHeight="1" spans="1:22">
      <c r="A34" s="77">
        <v>1</v>
      </c>
      <c r="B34" s="200" t="s">
        <v>527</v>
      </c>
      <c r="C34" s="77"/>
      <c r="D34" s="201" t="s">
        <v>528</v>
      </c>
      <c r="E34" s="202">
        <v>3740865.64</v>
      </c>
      <c r="F34" s="203">
        <v>0</v>
      </c>
      <c r="G34" s="203">
        <v>0</v>
      </c>
      <c r="H34" s="77">
        <v>20</v>
      </c>
      <c r="I34" s="77"/>
      <c r="J34" s="215">
        <v>0</v>
      </c>
      <c r="K34" s="215">
        <v>0</v>
      </c>
      <c r="L34" s="200" t="s">
        <v>497</v>
      </c>
      <c r="M34" s="106"/>
      <c r="N34" s="106"/>
      <c r="O34" s="106"/>
      <c r="P34" s="106"/>
      <c r="Q34" s="106"/>
      <c r="R34" s="106"/>
      <c r="S34" s="106"/>
      <c r="T34" s="106"/>
      <c r="U34" s="106"/>
      <c r="V34" s="106"/>
    </row>
    <row r="35" s="155" customFormat="1" customHeight="1" spans="1:22">
      <c r="A35" s="77">
        <v>2</v>
      </c>
      <c r="B35" s="200" t="s">
        <v>527</v>
      </c>
      <c r="C35" s="77"/>
      <c r="D35" s="201" t="s">
        <v>529</v>
      </c>
      <c r="E35" s="202">
        <v>153319.61</v>
      </c>
      <c r="F35" s="203">
        <v>0</v>
      </c>
      <c r="G35" s="203">
        <v>0</v>
      </c>
      <c r="H35" s="77">
        <v>20</v>
      </c>
      <c r="I35" s="77"/>
      <c r="J35" s="215">
        <v>0</v>
      </c>
      <c r="K35" s="215">
        <v>0</v>
      </c>
      <c r="L35" s="200" t="s">
        <v>497</v>
      </c>
      <c r="M35" s="106"/>
      <c r="N35" s="106"/>
      <c r="O35" s="106"/>
      <c r="P35" s="106"/>
      <c r="Q35" s="106"/>
      <c r="R35" s="106"/>
      <c r="S35" s="106"/>
      <c r="T35" s="106"/>
      <c r="U35" s="106"/>
      <c r="V35" s="106"/>
    </row>
    <row r="36" s="155" customFormat="1" customHeight="1" spans="1:22">
      <c r="A36" s="77">
        <v>3</v>
      </c>
      <c r="B36" s="200" t="s">
        <v>527</v>
      </c>
      <c r="C36" s="77"/>
      <c r="D36" s="201" t="s">
        <v>530</v>
      </c>
      <c r="E36" s="202">
        <v>829924.41</v>
      </c>
      <c r="F36" s="203">
        <v>0</v>
      </c>
      <c r="G36" s="203">
        <v>0</v>
      </c>
      <c r="H36" s="77">
        <v>20</v>
      </c>
      <c r="I36" s="77"/>
      <c r="J36" s="215">
        <v>0</v>
      </c>
      <c r="K36" s="215">
        <v>0</v>
      </c>
      <c r="L36" s="200" t="s">
        <v>497</v>
      </c>
      <c r="M36" s="106"/>
      <c r="N36" s="106"/>
      <c r="O36" s="106"/>
      <c r="P36" s="106"/>
      <c r="Q36" s="106"/>
      <c r="R36" s="106"/>
      <c r="S36" s="106"/>
      <c r="T36" s="106"/>
      <c r="U36" s="106"/>
      <c r="V36" s="106"/>
    </row>
    <row r="37" s="155" customFormat="1" customHeight="1" spans="1:22">
      <c r="A37" s="77">
        <v>4</v>
      </c>
      <c r="B37" s="200" t="s">
        <v>527</v>
      </c>
      <c r="C37" s="77"/>
      <c r="D37" s="201" t="s">
        <v>531</v>
      </c>
      <c r="E37" s="202">
        <v>374803.82</v>
      </c>
      <c r="F37" s="203">
        <v>0.0042</v>
      </c>
      <c r="G37" s="203">
        <v>0</v>
      </c>
      <c r="H37" s="77">
        <v>20</v>
      </c>
      <c r="I37" s="77"/>
      <c r="J37" s="215">
        <v>18712.58</v>
      </c>
      <c r="K37" s="215">
        <f>E37/H37</f>
        <v>18740.191</v>
      </c>
      <c r="L37" s="200" t="s">
        <v>497</v>
      </c>
      <c r="M37" s="106"/>
      <c r="N37" s="106"/>
      <c r="O37" s="106"/>
      <c r="P37" s="106"/>
      <c r="Q37" s="106"/>
      <c r="R37" s="106"/>
      <c r="S37" s="106"/>
      <c r="T37" s="106"/>
      <c r="U37" s="106"/>
      <c r="V37" s="106"/>
    </row>
    <row r="38" s="155" customFormat="1" customHeight="1" spans="1:22">
      <c r="A38" s="77">
        <v>5</v>
      </c>
      <c r="B38" s="200" t="s">
        <v>527</v>
      </c>
      <c r="C38" s="77"/>
      <c r="D38" s="201" t="s">
        <v>532</v>
      </c>
      <c r="E38" s="202">
        <v>283289.79</v>
      </c>
      <c r="F38" s="203">
        <v>0.0042</v>
      </c>
      <c r="G38" s="203">
        <v>0</v>
      </c>
      <c r="H38" s="77">
        <v>20</v>
      </c>
      <c r="I38" s="77"/>
      <c r="J38" s="215">
        <v>14160</v>
      </c>
      <c r="K38" s="215">
        <f t="shared" ref="K38:K101" si="2">E38/H38</f>
        <v>14164.4895</v>
      </c>
      <c r="L38" s="200" t="s">
        <v>497</v>
      </c>
      <c r="M38" s="106"/>
      <c r="N38" s="106"/>
      <c r="O38" s="106"/>
      <c r="P38" s="106"/>
      <c r="Q38" s="106"/>
      <c r="R38" s="106"/>
      <c r="S38" s="106"/>
      <c r="T38" s="106"/>
      <c r="U38" s="106"/>
      <c r="V38" s="106"/>
    </row>
    <row r="39" s="155" customFormat="1" customHeight="1" spans="1:22">
      <c r="A39" s="77">
        <v>6</v>
      </c>
      <c r="B39" s="200" t="s">
        <v>527</v>
      </c>
      <c r="C39" s="77"/>
      <c r="D39" s="201" t="s">
        <v>533</v>
      </c>
      <c r="E39" s="202">
        <v>228121.9</v>
      </c>
      <c r="F39" s="203">
        <v>0.0042</v>
      </c>
      <c r="G39" s="203">
        <v>0</v>
      </c>
      <c r="H39" s="77">
        <v>20</v>
      </c>
      <c r="I39" s="77"/>
      <c r="J39" s="215">
        <v>11400</v>
      </c>
      <c r="K39" s="215">
        <f t="shared" si="2"/>
        <v>11406.095</v>
      </c>
      <c r="L39" s="200" t="s">
        <v>497</v>
      </c>
      <c r="M39" s="106"/>
      <c r="N39" s="106"/>
      <c r="O39" s="106"/>
      <c r="P39" s="106"/>
      <c r="Q39" s="106"/>
      <c r="R39" s="106"/>
      <c r="S39" s="106"/>
      <c r="T39" s="106"/>
      <c r="U39" s="106"/>
      <c r="V39" s="106"/>
    </row>
    <row r="40" s="155" customFormat="1" customHeight="1" spans="1:22">
      <c r="A40" s="77">
        <v>7</v>
      </c>
      <c r="B40" s="200" t="s">
        <v>527</v>
      </c>
      <c r="C40" s="77"/>
      <c r="D40" s="201" t="s">
        <v>534</v>
      </c>
      <c r="E40" s="202">
        <v>360597.54</v>
      </c>
      <c r="F40" s="203">
        <v>0.0042</v>
      </c>
      <c r="G40" s="203">
        <v>0</v>
      </c>
      <c r="H40" s="77">
        <v>20</v>
      </c>
      <c r="I40" s="77"/>
      <c r="J40" s="215">
        <v>18024</v>
      </c>
      <c r="K40" s="215">
        <f t="shared" si="2"/>
        <v>18029.877</v>
      </c>
      <c r="L40" s="200" t="s">
        <v>497</v>
      </c>
      <c r="M40" s="106"/>
      <c r="N40" s="106"/>
      <c r="O40" s="106"/>
      <c r="P40" s="106"/>
      <c r="Q40" s="106"/>
      <c r="R40" s="106"/>
      <c r="S40" s="106"/>
      <c r="T40" s="106"/>
      <c r="U40" s="106"/>
      <c r="V40" s="106"/>
    </row>
    <row r="41" s="155" customFormat="1" customHeight="1" spans="1:22">
      <c r="A41" s="77">
        <v>8</v>
      </c>
      <c r="B41" s="200" t="s">
        <v>527</v>
      </c>
      <c r="C41" s="77"/>
      <c r="D41" s="201" t="s">
        <v>535</v>
      </c>
      <c r="E41" s="202">
        <v>411282.7</v>
      </c>
      <c r="F41" s="203">
        <v>0.0042</v>
      </c>
      <c r="G41" s="203">
        <v>0</v>
      </c>
      <c r="H41" s="77">
        <v>20</v>
      </c>
      <c r="I41" s="77"/>
      <c r="J41" s="215">
        <v>20556</v>
      </c>
      <c r="K41" s="215">
        <f t="shared" si="2"/>
        <v>20564.135</v>
      </c>
      <c r="L41" s="200" t="s">
        <v>497</v>
      </c>
      <c r="M41" s="106"/>
      <c r="N41" s="106"/>
      <c r="O41" s="106"/>
      <c r="P41" s="106"/>
      <c r="Q41" s="106"/>
      <c r="R41" s="106"/>
      <c r="S41" s="106"/>
      <c r="T41" s="106"/>
      <c r="U41" s="106"/>
      <c r="V41" s="106"/>
    </row>
    <row r="42" s="155" customFormat="1" customHeight="1" spans="1:22">
      <c r="A42" s="77">
        <v>9</v>
      </c>
      <c r="B42" s="200" t="s">
        <v>527</v>
      </c>
      <c r="C42" s="77"/>
      <c r="D42" s="201" t="s">
        <v>536</v>
      </c>
      <c r="E42" s="202">
        <v>179853.78</v>
      </c>
      <c r="F42" s="203">
        <v>0.0042</v>
      </c>
      <c r="G42" s="203">
        <v>0</v>
      </c>
      <c r="H42" s="77">
        <v>20</v>
      </c>
      <c r="I42" s="77"/>
      <c r="J42" s="215">
        <v>8988</v>
      </c>
      <c r="K42" s="215">
        <f t="shared" si="2"/>
        <v>8992.689</v>
      </c>
      <c r="L42" s="200" t="s">
        <v>497</v>
      </c>
      <c r="M42" s="106"/>
      <c r="N42" s="106"/>
      <c r="O42" s="106"/>
      <c r="P42" s="106"/>
      <c r="Q42" s="106"/>
      <c r="R42" s="106"/>
      <c r="S42" s="106"/>
      <c r="T42" s="106"/>
      <c r="U42" s="106"/>
      <c r="V42" s="106"/>
    </row>
    <row r="43" s="155" customFormat="1" customHeight="1" spans="1:22">
      <c r="A43" s="77">
        <v>10</v>
      </c>
      <c r="B43" s="200" t="s">
        <v>527</v>
      </c>
      <c r="C43" s="77"/>
      <c r="D43" s="201" t="s">
        <v>537</v>
      </c>
      <c r="E43" s="202">
        <v>811727.22</v>
      </c>
      <c r="F43" s="203">
        <v>0</v>
      </c>
      <c r="G43" s="203">
        <v>0</v>
      </c>
      <c r="H43" s="77">
        <v>20</v>
      </c>
      <c r="I43" s="77"/>
      <c r="J43" s="215">
        <v>40584</v>
      </c>
      <c r="K43" s="215">
        <f t="shared" si="2"/>
        <v>40586.361</v>
      </c>
      <c r="L43" s="200" t="s">
        <v>497</v>
      </c>
      <c r="M43" s="106"/>
      <c r="N43" s="106"/>
      <c r="O43" s="106"/>
      <c r="P43" s="106"/>
      <c r="Q43" s="106"/>
      <c r="R43" s="106"/>
      <c r="S43" s="106"/>
      <c r="T43" s="106"/>
      <c r="U43" s="106"/>
      <c r="V43" s="106"/>
    </row>
    <row r="44" s="155" customFormat="1" customHeight="1" spans="1:22">
      <c r="A44" s="77">
        <v>11</v>
      </c>
      <c r="B44" s="200" t="s">
        <v>527</v>
      </c>
      <c r="C44" s="77"/>
      <c r="D44" s="201" t="s">
        <v>538</v>
      </c>
      <c r="E44" s="202">
        <v>620947.55</v>
      </c>
      <c r="F44" s="203">
        <v>0</v>
      </c>
      <c r="G44" s="203">
        <v>0</v>
      </c>
      <c r="H44" s="77">
        <v>20</v>
      </c>
      <c r="I44" s="77"/>
      <c r="J44" s="215">
        <v>31044</v>
      </c>
      <c r="K44" s="215">
        <f t="shared" si="2"/>
        <v>31047.3775</v>
      </c>
      <c r="L44" s="200" t="s">
        <v>497</v>
      </c>
      <c r="M44" s="106"/>
      <c r="N44" s="106"/>
      <c r="O44" s="106"/>
      <c r="P44" s="106"/>
      <c r="Q44" s="106"/>
      <c r="R44" s="106"/>
      <c r="S44" s="106"/>
      <c r="T44" s="106"/>
      <c r="U44" s="106"/>
      <c r="V44" s="106"/>
    </row>
    <row r="45" s="155" customFormat="1" customHeight="1" spans="1:22">
      <c r="A45" s="77">
        <v>12</v>
      </c>
      <c r="B45" s="200" t="s">
        <v>527</v>
      </c>
      <c r="C45" s="77"/>
      <c r="D45" s="201" t="s">
        <v>539</v>
      </c>
      <c r="E45" s="202">
        <v>1243897.51</v>
      </c>
      <c r="F45" s="203">
        <v>0</v>
      </c>
      <c r="G45" s="203">
        <v>0</v>
      </c>
      <c r="H45" s="77">
        <v>20</v>
      </c>
      <c r="I45" s="77"/>
      <c r="J45" s="215">
        <v>62196</v>
      </c>
      <c r="K45" s="215">
        <f t="shared" si="2"/>
        <v>62194.8755</v>
      </c>
      <c r="L45" s="200" t="s">
        <v>497</v>
      </c>
      <c r="M45" s="106"/>
      <c r="N45" s="106"/>
      <c r="O45" s="106"/>
      <c r="P45" s="106"/>
      <c r="Q45" s="106"/>
      <c r="R45" s="106"/>
      <c r="S45" s="106"/>
      <c r="T45" s="106"/>
      <c r="U45" s="106"/>
      <c r="V45" s="106"/>
    </row>
    <row r="46" s="155" customFormat="1" customHeight="1" spans="1:22">
      <c r="A46" s="77">
        <v>13</v>
      </c>
      <c r="B46" s="200" t="s">
        <v>527</v>
      </c>
      <c r="C46" s="77"/>
      <c r="D46" s="201" t="s">
        <v>540</v>
      </c>
      <c r="E46" s="202">
        <v>2085308.84</v>
      </c>
      <c r="F46" s="203">
        <v>0.0042</v>
      </c>
      <c r="G46" s="203">
        <v>0</v>
      </c>
      <c r="H46" s="77">
        <v>20</v>
      </c>
      <c r="I46" s="77"/>
      <c r="J46" s="215">
        <v>104256</v>
      </c>
      <c r="K46" s="215">
        <f t="shared" si="2"/>
        <v>104265.442</v>
      </c>
      <c r="L46" s="200" t="s">
        <v>497</v>
      </c>
      <c r="M46" s="106"/>
      <c r="N46" s="106"/>
      <c r="O46" s="106"/>
      <c r="P46" s="106"/>
      <c r="Q46" s="106"/>
      <c r="R46" s="106"/>
      <c r="S46" s="106"/>
      <c r="T46" s="106"/>
      <c r="U46" s="106"/>
      <c r="V46" s="106"/>
    </row>
    <row r="47" s="155" customFormat="1" customHeight="1" spans="1:22">
      <c r="A47" s="77">
        <v>14</v>
      </c>
      <c r="B47" s="200" t="s">
        <v>527</v>
      </c>
      <c r="C47" s="77"/>
      <c r="D47" s="201" t="s">
        <v>541</v>
      </c>
      <c r="E47" s="202">
        <v>1995836.24</v>
      </c>
      <c r="F47" s="203">
        <v>0.0042</v>
      </c>
      <c r="G47" s="203">
        <v>0</v>
      </c>
      <c r="H47" s="77">
        <v>20</v>
      </c>
      <c r="I47" s="77"/>
      <c r="J47" s="215">
        <v>99792</v>
      </c>
      <c r="K47" s="215">
        <f t="shared" si="2"/>
        <v>99791.812</v>
      </c>
      <c r="L47" s="200" t="s">
        <v>497</v>
      </c>
      <c r="M47" s="106"/>
      <c r="N47" s="106"/>
      <c r="O47" s="106"/>
      <c r="P47" s="106"/>
      <c r="Q47" s="106"/>
      <c r="R47" s="106"/>
      <c r="S47" s="106"/>
      <c r="T47" s="106"/>
      <c r="U47" s="106"/>
      <c r="V47" s="106"/>
    </row>
    <row r="48" s="155" customFormat="1" customHeight="1" spans="1:22">
      <c r="A48" s="77">
        <v>15</v>
      </c>
      <c r="B48" s="200" t="s">
        <v>527</v>
      </c>
      <c r="C48" s="77"/>
      <c r="D48" s="201" t="s">
        <v>542</v>
      </c>
      <c r="E48" s="202">
        <v>2123576.99</v>
      </c>
      <c r="F48" s="203">
        <v>0.0042</v>
      </c>
      <c r="G48" s="203">
        <v>0</v>
      </c>
      <c r="H48" s="77">
        <v>20</v>
      </c>
      <c r="I48" s="77"/>
      <c r="J48" s="215">
        <v>106176</v>
      </c>
      <c r="K48" s="215">
        <f t="shared" si="2"/>
        <v>106178.8495</v>
      </c>
      <c r="L48" s="200" t="s">
        <v>497</v>
      </c>
      <c r="M48" s="106"/>
      <c r="N48" s="106"/>
      <c r="O48" s="106"/>
      <c r="P48" s="106"/>
      <c r="Q48" s="106"/>
      <c r="R48" s="106"/>
      <c r="S48" s="106"/>
      <c r="T48" s="106"/>
      <c r="U48" s="106"/>
      <c r="V48" s="106"/>
    </row>
    <row r="49" s="155" customFormat="1" customHeight="1" spans="1:22">
      <c r="A49" s="77">
        <v>16</v>
      </c>
      <c r="B49" s="200" t="s">
        <v>527</v>
      </c>
      <c r="C49" s="77"/>
      <c r="D49" s="201" t="s">
        <v>543</v>
      </c>
      <c r="E49" s="202">
        <v>2203425.65</v>
      </c>
      <c r="F49" s="203">
        <v>0.0042</v>
      </c>
      <c r="G49" s="203">
        <v>0</v>
      </c>
      <c r="H49" s="77">
        <v>20</v>
      </c>
      <c r="I49" s="77"/>
      <c r="J49" s="215">
        <v>132204</v>
      </c>
      <c r="K49" s="215">
        <f t="shared" si="2"/>
        <v>110171.2825</v>
      </c>
      <c r="L49" s="200" t="s">
        <v>497</v>
      </c>
      <c r="M49" s="106"/>
      <c r="N49" s="106"/>
      <c r="O49" s="106"/>
      <c r="P49" s="106"/>
      <c r="Q49" s="106"/>
      <c r="R49" s="106"/>
      <c r="S49" s="106"/>
      <c r="T49" s="106"/>
      <c r="U49" s="106"/>
      <c r="V49" s="106"/>
    </row>
    <row r="50" s="155" customFormat="1" customHeight="1" spans="1:22">
      <c r="A50" s="77">
        <v>17</v>
      </c>
      <c r="B50" s="200" t="s">
        <v>527</v>
      </c>
      <c r="C50" s="77"/>
      <c r="D50" s="201" t="s">
        <v>544</v>
      </c>
      <c r="E50" s="202">
        <v>140248.74</v>
      </c>
      <c r="F50" s="203">
        <v>0.0042</v>
      </c>
      <c r="G50" s="203">
        <v>0</v>
      </c>
      <c r="H50" s="77">
        <v>20</v>
      </c>
      <c r="I50" s="77"/>
      <c r="J50" s="215">
        <v>7008</v>
      </c>
      <c r="K50" s="215">
        <f t="shared" si="2"/>
        <v>7012.437</v>
      </c>
      <c r="L50" s="200" t="s">
        <v>497</v>
      </c>
      <c r="M50" s="106"/>
      <c r="N50" s="106"/>
      <c r="O50" s="106"/>
      <c r="P50" s="106"/>
      <c r="Q50" s="106"/>
      <c r="R50" s="106"/>
      <c r="S50" s="106"/>
      <c r="T50" s="106"/>
      <c r="U50" s="106"/>
      <c r="V50" s="106"/>
    </row>
    <row r="51" s="155" customFormat="1" customHeight="1" spans="1:22">
      <c r="A51" s="77">
        <v>18</v>
      </c>
      <c r="B51" s="200" t="s">
        <v>527</v>
      </c>
      <c r="C51" s="77"/>
      <c r="D51" s="201" t="s">
        <v>545</v>
      </c>
      <c r="E51" s="202">
        <v>164179.65</v>
      </c>
      <c r="F51" s="203">
        <v>0.0042</v>
      </c>
      <c r="G51" s="203">
        <v>0</v>
      </c>
      <c r="H51" s="77">
        <v>20</v>
      </c>
      <c r="I51" s="77"/>
      <c r="J51" s="215">
        <v>8208</v>
      </c>
      <c r="K51" s="215">
        <f t="shared" si="2"/>
        <v>8208.9825</v>
      </c>
      <c r="L51" s="200" t="s">
        <v>497</v>
      </c>
      <c r="M51" s="106"/>
      <c r="N51" s="106"/>
      <c r="O51" s="106"/>
      <c r="P51" s="106"/>
      <c r="Q51" s="106"/>
      <c r="R51" s="106"/>
      <c r="S51" s="106"/>
      <c r="T51" s="106"/>
      <c r="U51" s="106"/>
      <c r="V51" s="106"/>
    </row>
    <row r="52" s="155" customFormat="1" customHeight="1" spans="1:22">
      <c r="A52" s="77">
        <v>19</v>
      </c>
      <c r="B52" s="200" t="s">
        <v>546</v>
      </c>
      <c r="C52" s="77"/>
      <c r="D52" s="206">
        <v>43070</v>
      </c>
      <c r="E52" s="202">
        <v>155681.5</v>
      </c>
      <c r="F52" s="203">
        <v>0.0042</v>
      </c>
      <c r="G52" s="203">
        <v>0</v>
      </c>
      <c r="H52" s="77">
        <v>20</v>
      </c>
      <c r="I52" s="77"/>
      <c r="J52" s="215">
        <v>7776</v>
      </c>
      <c r="K52" s="215">
        <f t="shared" si="2"/>
        <v>7784.075</v>
      </c>
      <c r="L52" s="200" t="s">
        <v>497</v>
      </c>
      <c r="M52" s="106"/>
      <c r="N52" s="106"/>
      <c r="O52" s="106"/>
      <c r="P52" s="106"/>
      <c r="Q52" s="106"/>
      <c r="R52" s="106"/>
      <c r="S52" s="106"/>
      <c r="T52" s="106"/>
      <c r="U52" s="106"/>
      <c r="V52" s="106"/>
    </row>
    <row r="53" s="155" customFormat="1" customHeight="1" spans="1:22">
      <c r="A53" s="77">
        <v>20</v>
      </c>
      <c r="B53" s="200" t="s">
        <v>547</v>
      </c>
      <c r="C53" s="77"/>
      <c r="D53" s="206">
        <v>43070</v>
      </c>
      <c r="E53" s="202">
        <v>142059.42</v>
      </c>
      <c r="F53" s="203">
        <v>0.0042</v>
      </c>
      <c r="G53" s="203">
        <v>0</v>
      </c>
      <c r="H53" s="77">
        <v>20</v>
      </c>
      <c r="I53" s="77"/>
      <c r="J53" s="215">
        <v>7104</v>
      </c>
      <c r="K53" s="215">
        <f t="shared" si="2"/>
        <v>7102.971</v>
      </c>
      <c r="L53" s="200" t="s">
        <v>497</v>
      </c>
      <c r="M53" s="106"/>
      <c r="N53" s="106"/>
      <c r="O53" s="106"/>
      <c r="P53" s="106"/>
      <c r="Q53" s="106"/>
      <c r="R53" s="106"/>
      <c r="S53" s="106"/>
      <c r="T53" s="106"/>
      <c r="U53" s="106"/>
      <c r="V53" s="106"/>
    </row>
    <row r="54" s="155" customFormat="1" customHeight="1" spans="1:22">
      <c r="A54" s="77">
        <v>21</v>
      </c>
      <c r="B54" s="200" t="s">
        <v>548</v>
      </c>
      <c r="C54" s="77"/>
      <c r="D54" s="206">
        <v>43070</v>
      </c>
      <c r="E54" s="202">
        <v>167696.74</v>
      </c>
      <c r="F54" s="203">
        <v>0.0042</v>
      </c>
      <c r="G54" s="203">
        <v>0</v>
      </c>
      <c r="H54" s="77">
        <v>20</v>
      </c>
      <c r="I54" s="77"/>
      <c r="J54" s="215">
        <v>8376</v>
      </c>
      <c r="K54" s="215">
        <f t="shared" si="2"/>
        <v>8384.837</v>
      </c>
      <c r="L54" s="200" t="s">
        <v>497</v>
      </c>
      <c r="M54" s="106"/>
      <c r="N54" s="106"/>
      <c r="O54" s="106"/>
      <c r="P54" s="106"/>
      <c r="Q54" s="106"/>
      <c r="R54" s="106"/>
      <c r="S54" s="106"/>
      <c r="T54" s="106"/>
      <c r="U54" s="106"/>
      <c r="V54" s="106"/>
    </row>
    <row r="55" s="155" customFormat="1" customHeight="1" spans="1:22">
      <c r="A55" s="77">
        <v>22</v>
      </c>
      <c r="B55" s="200" t="s">
        <v>549</v>
      </c>
      <c r="C55" s="77"/>
      <c r="D55" s="206">
        <v>43070</v>
      </c>
      <c r="E55" s="202">
        <v>120000</v>
      </c>
      <c r="F55" s="203">
        <v>0.0042</v>
      </c>
      <c r="G55" s="203">
        <v>0</v>
      </c>
      <c r="H55" s="77">
        <v>20</v>
      </c>
      <c r="I55" s="77"/>
      <c r="J55" s="215">
        <v>6000</v>
      </c>
      <c r="K55" s="215">
        <f t="shared" si="2"/>
        <v>6000</v>
      </c>
      <c r="L55" s="200" t="s">
        <v>497</v>
      </c>
      <c r="M55" s="106"/>
      <c r="N55" s="106"/>
      <c r="O55" s="106"/>
      <c r="P55" s="106"/>
      <c r="Q55" s="106"/>
      <c r="R55" s="106"/>
      <c r="S55" s="106"/>
      <c r="T55" s="106"/>
      <c r="U55" s="106"/>
      <c r="V55" s="106"/>
    </row>
    <row r="56" s="155" customFormat="1" customHeight="1" spans="1:22">
      <c r="A56" s="77">
        <v>23</v>
      </c>
      <c r="B56" s="200" t="s">
        <v>550</v>
      </c>
      <c r="C56" s="77"/>
      <c r="D56" s="206">
        <v>43070</v>
      </c>
      <c r="E56" s="202">
        <v>49224.97</v>
      </c>
      <c r="F56" s="203">
        <v>0.0042</v>
      </c>
      <c r="G56" s="203">
        <v>0</v>
      </c>
      <c r="H56" s="77">
        <v>20</v>
      </c>
      <c r="I56" s="77"/>
      <c r="J56" s="215">
        <v>2460</v>
      </c>
      <c r="K56" s="215">
        <f t="shared" si="2"/>
        <v>2461.2485</v>
      </c>
      <c r="L56" s="200" t="s">
        <v>497</v>
      </c>
      <c r="M56" s="106"/>
      <c r="N56" s="106"/>
      <c r="O56" s="106"/>
      <c r="P56" s="106"/>
      <c r="Q56" s="106"/>
      <c r="R56" s="106"/>
      <c r="S56" s="106"/>
      <c r="T56" s="106"/>
      <c r="U56" s="106"/>
      <c r="V56" s="106"/>
    </row>
    <row r="57" s="155" customFormat="1" customHeight="1" spans="1:22">
      <c r="A57" s="77">
        <v>24</v>
      </c>
      <c r="B57" s="200" t="s">
        <v>551</v>
      </c>
      <c r="C57" s="77"/>
      <c r="D57" s="206">
        <v>43070</v>
      </c>
      <c r="E57" s="202">
        <v>75769.45</v>
      </c>
      <c r="F57" s="203">
        <v>0.0042</v>
      </c>
      <c r="G57" s="203">
        <v>0</v>
      </c>
      <c r="H57" s="77">
        <v>20</v>
      </c>
      <c r="I57" s="77"/>
      <c r="J57" s="215">
        <v>3780</v>
      </c>
      <c r="K57" s="215">
        <f t="shared" si="2"/>
        <v>3788.4725</v>
      </c>
      <c r="L57" s="200" t="s">
        <v>497</v>
      </c>
      <c r="M57" s="106"/>
      <c r="N57" s="106"/>
      <c r="O57" s="106"/>
      <c r="P57" s="106"/>
      <c r="Q57" s="106"/>
      <c r="R57" s="106"/>
      <c r="S57" s="106"/>
      <c r="T57" s="106"/>
      <c r="U57" s="106"/>
      <c r="V57" s="106"/>
    </row>
    <row r="58" s="155" customFormat="1" customHeight="1" spans="1:22">
      <c r="A58" s="77">
        <v>25</v>
      </c>
      <c r="B58" s="200" t="s">
        <v>552</v>
      </c>
      <c r="C58" s="77"/>
      <c r="D58" s="206">
        <v>43070</v>
      </c>
      <c r="E58" s="202">
        <v>43675.11</v>
      </c>
      <c r="F58" s="203">
        <v>0.0042</v>
      </c>
      <c r="G58" s="203">
        <v>0</v>
      </c>
      <c r="H58" s="77">
        <v>20</v>
      </c>
      <c r="I58" s="77"/>
      <c r="J58" s="215">
        <v>2184</v>
      </c>
      <c r="K58" s="215">
        <f t="shared" si="2"/>
        <v>2183.7555</v>
      </c>
      <c r="L58" s="200" t="s">
        <v>497</v>
      </c>
      <c r="M58" s="106"/>
      <c r="N58" s="106"/>
      <c r="O58" s="106"/>
      <c r="P58" s="106"/>
      <c r="Q58" s="106"/>
      <c r="R58" s="106"/>
      <c r="S58" s="106"/>
      <c r="T58" s="106"/>
      <c r="U58" s="106"/>
      <c r="V58" s="106"/>
    </row>
    <row r="59" s="155" customFormat="1" customHeight="1" spans="1:22">
      <c r="A59" s="77">
        <v>26</v>
      </c>
      <c r="B59" s="200" t="s">
        <v>553</v>
      </c>
      <c r="C59" s="77"/>
      <c r="D59" s="206">
        <v>43070</v>
      </c>
      <c r="E59" s="202">
        <v>76027.36</v>
      </c>
      <c r="F59" s="203">
        <v>0.0042</v>
      </c>
      <c r="G59" s="203">
        <v>0</v>
      </c>
      <c r="H59" s="77">
        <v>20</v>
      </c>
      <c r="I59" s="77"/>
      <c r="J59" s="215">
        <v>3792</v>
      </c>
      <c r="K59" s="215">
        <f t="shared" si="2"/>
        <v>3801.368</v>
      </c>
      <c r="L59" s="200" t="s">
        <v>497</v>
      </c>
      <c r="M59" s="106"/>
      <c r="N59" s="106"/>
      <c r="O59" s="106"/>
      <c r="P59" s="106"/>
      <c r="Q59" s="106"/>
      <c r="R59" s="106"/>
      <c r="S59" s="106"/>
      <c r="T59" s="106"/>
      <c r="U59" s="106"/>
      <c r="V59" s="106"/>
    </row>
    <row r="60" s="155" customFormat="1" customHeight="1" spans="1:22">
      <c r="A60" s="77">
        <v>27</v>
      </c>
      <c r="B60" s="200" t="s">
        <v>554</v>
      </c>
      <c r="C60" s="77"/>
      <c r="D60" s="206">
        <v>43070</v>
      </c>
      <c r="E60" s="202">
        <v>30337.12</v>
      </c>
      <c r="F60" s="203">
        <v>0.0042</v>
      </c>
      <c r="G60" s="203">
        <v>0</v>
      </c>
      <c r="H60" s="77">
        <v>20</v>
      </c>
      <c r="I60" s="77"/>
      <c r="J60" s="215">
        <v>1512</v>
      </c>
      <c r="K60" s="215">
        <f t="shared" si="2"/>
        <v>1516.856</v>
      </c>
      <c r="L60" s="200" t="s">
        <v>497</v>
      </c>
      <c r="M60" s="106"/>
      <c r="N60" s="106"/>
      <c r="O60" s="106"/>
      <c r="P60" s="106"/>
      <c r="Q60" s="106"/>
      <c r="R60" s="106"/>
      <c r="S60" s="106"/>
      <c r="T60" s="106"/>
      <c r="U60" s="106"/>
      <c r="V60" s="106"/>
    </row>
    <row r="61" s="155" customFormat="1" customHeight="1" spans="1:22">
      <c r="A61" s="77">
        <v>28</v>
      </c>
      <c r="B61" s="200" t="s">
        <v>555</v>
      </c>
      <c r="C61" s="77"/>
      <c r="D61" s="206">
        <v>43221</v>
      </c>
      <c r="E61" s="202">
        <v>66158.09</v>
      </c>
      <c r="F61" s="203">
        <v>0.0042</v>
      </c>
      <c r="G61" s="203">
        <v>0</v>
      </c>
      <c r="H61" s="77">
        <v>20</v>
      </c>
      <c r="I61" s="77"/>
      <c r="J61" s="215">
        <v>3312</v>
      </c>
      <c r="K61" s="215">
        <f t="shared" si="2"/>
        <v>3307.9045</v>
      </c>
      <c r="L61" s="200" t="s">
        <v>497</v>
      </c>
      <c r="M61" s="106"/>
      <c r="N61" s="106"/>
      <c r="O61" s="106"/>
      <c r="P61" s="106"/>
      <c r="Q61" s="106"/>
      <c r="R61" s="106"/>
      <c r="S61" s="106"/>
      <c r="T61" s="106"/>
      <c r="U61" s="106"/>
      <c r="V61" s="106"/>
    </row>
    <row r="62" s="155" customFormat="1" customHeight="1" spans="1:22">
      <c r="A62" s="77">
        <v>29</v>
      </c>
      <c r="B62" s="200" t="s">
        <v>556</v>
      </c>
      <c r="C62" s="77"/>
      <c r="D62" s="206">
        <v>43221</v>
      </c>
      <c r="E62" s="202">
        <v>82858.16</v>
      </c>
      <c r="F62" s="203">
        <v>0.0042</v>
      </c>
      <c r="G62" s="203">
        <v>0</v>
      </c>
      <c r="H62" s="77">
        <v>20</v>
      </c>
      <c r="I62" s="77"/>
      <c r="J62" s="215">
        <v>4140</v>
      </c>
      <c r="K62" s="215">
        <f t="shared" si="2"/>
        <v>4142.908</v>
      </c>
      <c r="L62" s="200" t="s">
        <v>497</v>
      </c>
      <c r="M62" s="106"/>
      <c r="N62" s="106"/>
      <c r="O62" s="106"/>
      <c r="P62" s="106"/>
      <c r="Q62" s="106"/>
      <c r="R62" s="106"/>
      <c r="S62" s="106"/>
      <c r="T62" s="106"/>
      <c r="U62" s="106"/>
      <c r="V62" s="106"/>
    </row>
    <row r="63" s="155" customFormat="1" customHeight="1" spans="1:22">
      <c r="A63" s="77">
        <v>30</v>
      </c>
      <c r="B63" s="200" t="s">
        <v>557</v>
      </c>
      <c r="C63" s="77"/>
      <c r="D63" s="206">
        <v>43221</v>
      </c>
      <c r="E63" s="202">
        <v>46805.67</v>
      </c>
      <c r="F63" s="203">
        <v>0.0042</v>
      </c>
      <c r="G63" s="203">
        <v>0</v>
      </c>
      <c r="H63" s="77">
        <v>20</v>
      </c>
      <c r="I63" s="77"/>
      <c r="J63" s="215">
        <v>2340</v>
      </c>
      <c r="K63" s="215">
        <f t="shared" si="2"/>
        <v>2340.2835</v>
      </c>
      <c r="L63" s="200" t="s">
        <v>497</v>
      </c>
      <c r="M63" s="106"/>
      <c r="N63" s="106"/>
      <c r="O63" s="106"/>
      <c r="P63" s="106"/>
      <c r="Q63" s="106"/>
      <c r="R63" s="106"/>
      <c r="S63" s="106"/>
      <c r="T63" s="106"/>
      <c r="U63" s="106"/>
      <c r="V63" s="106"/>
    </row>
    <row r="64" s="155" customFormat="1" customHeight="1" spans="1:22">
      <c r="A64" s="77">
        <v>31</v>
      </c>
      <c r="B64" s="200" t="s">
        <v>558</v>
      </c>
      <c r="C64" s="77"/>
      <c r="D64" s="206">
        <v>43221</v>
      </c>
      <c r="E64" s="202">
        <v>28013.72</v>
      </c>
      <c r="F64" s="203">
        <v>0.0042</v>
      </c>
      <c r="G64" s="203">
        <v>0</v>
      </c>
      <c r="H64" s="77">
        <v>20</v>
      </c>
      <c r="I64" s="77"/>
      <c r="J64" s="215">
        <v>1392</v>
      </c>
      <c r="K64" s="215">
        <f t="shared" si="2"/>
        <v>1400.686</v>
      </c>
      <c r="L64" s="200" t="s">
        <v>497</v>
      </c>
      <c r="M64" s="106"/>
      <c r="N64" s="106"/>
      <c r="O64" s="106"/>
      <c r="P64" s="106"/>
      <c r="Q64" s="106"/>
      <c r="R64" s="106"/>
      <c r="S64" s="106"/>
      <c r="T64" s="106"/>
      <c r="U64" s="106"/>
      <c r="V64" s="106"/>
    </row>
    <row r="65" s="155" customFormat="1" customHeight="1" spans="1:22">
      <c r="A65" s="77">
        <v>32</v>
      </c>
      <c r="B65" s="200" t="s">
        <v>559</v>
      </c>
      <c r="C65" s="77"/>
      <c r="D65" s="206">
        <v>43221</v>
      </c>
      <c r="E65" s="202">
        <v>33875.35</v>
      </c>
      <c r="F65" s="203">
        <v>0.0042</v>
      </c>
      <c r="G65" s="203">
        <v>0</v>
      </c>
      <c r="H65" s="77">
        <v>20</v>
      </c>
      <c r="I65" s="77"/>
      <c r="J65" s="215">
        <v>1692</v>
      </c>
      <c r="K65" s="215">
        <f t="shared" si="2"/>
        <v>1693.7675</v>
      </c>
      <c r="L65" s="200" t="s">
        <v>497</v>
      </c>
      <c r="M65" s="106"/>
      <c r="N65" s="106"/>
      <c r="O65" s="106"/>
      <c r="P65" s="106"/>
      <c r="Q65" s="106"/>
      <c r="R65" s="106"/>
      <c r="S65" s="106"/>
      <c r="T65" s="106"/>
      <c r="U65" s="106"/>
      <c r="V65" s="106"/>
    </row>
    <row r="66" s="155" customFormat="1" customHeight="1" spans="1:22">
      <c r="A66" s="77">
        <v>33</v>
      </c>
      <c r="B66" s="200" t="s">
        <v>560</v>
      </c>
      <c r="C66" s="77"/>
      <c r="D66" s="206">
        <v>43221</v>
      </c>
      <c r="E66" s="202">
        <v>10802.1</v>
      </c>
      <c r="F66" s="203">
        <v>0.0042</v>
      </c>
      <c r="G66" s="203">
        <v>0</v>
      </c>
      <c r="H66" s="77">
        <v>20</v>
      </c>
      <c r="I66" s="77"/>
      <c r="J66" s="215">
        <v>540</v>
      </c>
      <c r="K66" s="215">
        <f t="shared" si="2"/>
        <v>540.105</v>
      </c>
      <c r="L66" s="200" t="s">
        <v>497</v>
      </c>
      <c r="M66" s="106"/>
      <c r="N66" s="106"/>
      <c r="O66" s="106"/>
      <c r="P66" s="106"/>
      <c r="Q66" s="106"/>
      <c r="R66" s="106"/>
      <c r="S66" s="106"/>
      <c r="T66" s="106"/>
      <c r="U66" s="106"/>
      <c r="V66" s="106"/>
    </row>
    <row r="67" s="155" customFormat="1" customHeight="1" spans="1:22">
      <c r="A67" s="77">
        <v>34</v>
      </c>
      <c r="B67" s="200" t="s">
        <v>561</v>
      </c>
      <c r="C67" s="77"/>
      <c r="D67" s="206">
        <v>43221</v>
      </c>
      <c r="E67" s="202">
        <v>7979</v>
      </c>
      <c r="F67" s="203">
        <v>0.0042</v>
      </c>
      <c r="G67" s="203">
        <v>0</v>
      </c>
      <c r="H67" s="77">
        <v>20</v>
      </c>
      <c r="I67" s="77"/>
      <c r="J67" s="215">
        <v>396</v>
      </c>
      <c r="K67" s="215">
        <f t="shared" si="2"/>
        <v>398.95</v>
      </c>
      <c r="L67" s="200" t="s">
        <v>497</v>
      </c>
      <c r="M67" s="106"/>
      <c r="N67" s="106"/>
      <c r="O67" s="106"/>
      <c r="P67" s="106"/>
      <c r="Q67" s="106"/>
      <c r="R67" s="106"/>
      <c r="S67" s="106"/>
      <c r="T67" s="106"/>
      <c r="U67" s="106"/>
      <c r="V67" s="106"/>
    </row>
    <row r="68" s="155" customFormat="1" customHeight="1" spans="1:22">
      <c r="A68" s="77">
        <v>35</v>
      </c>
      <c r="B68" s="200" t="s">
        <v>562</v>
      </c>
      <c r="C68" s="77"/>
      <c r="D68" s="206">
        <v>43435</v>
      </c>
      <c r="E68" s="202">
        <v>24951.73</v>
      </c>
      <c r="F68" s="203">
        <v>0.0042</v>
      </c>
      <c r="G68" s="203">
        <v>0</v>
      </c>
      <c r="H68" s="77">
        <v>20</v>
      </c>
      <c r="I68" s="77"/>
      <c r="J68" s="215">
        <v>1248</v>
      </c>
      <c r="K68" s="215">
        <f t="shared" si="2"/>
        <v>1247.5865</v>
      </c>
      <c r="L68" s="200" t="s">
        <v>497</v>
      </c>
      <c r="M68" s="106"/>
      <c r="N68" s="106"/>
      <c r="O68" s="106"/>
      <c r="P68" s="106"/>
      <c r="Q68" s="106"/>
      <c r="R68" s="106"/>
      <c r="S68" s="106"/>
      <c r="T68" s="106"/>
      <c r="U68" s="106"/>
      <c r="V68" s="106"/>
    </row>
    <row r="69" s="155" customFormat="1" customHeight="1" spans="1:22">
      <c r="A69" s="77">
        <v>36</v>
      </c>
      <c r="B69" s="200" t="s">
        <v>563</v>
      </c>
      <c r="C69" s="77"/>
      <c r="D69" s="206">
        <v>43435</v>
      </c>
      <c r="E69" s="202">
        <v>186746.84</v>
      </c>
      <c r="F69" s="203">
        <v>0.0042</v>
      </c>
      <c r="G69" s="203">
        <v>0</v>
      </c>
      <c r="H69" s="77">
        <v>20</v>
      </c>
      <c r="I69" s="77"/>
      <c r="J69" s="215">
        <v>9336</v>
      </c>
      <c r="K69" s="215">
        <f t="shared" si="2"/>
        <v>9337.342</v>
      </c>
      <c r="L69" s="200" t="s">
        <v>497</v>
      </c>
      <c r="M69" s="106"/>
      <c r="N69" s="106"/>
      <c r="O69" s="106"/>
      <c r="P69" s="106"/>
      <c r="Q69" s="106"/>
      <c r="R69" s="106"/>
      <c r="S69" s="106"/>
      <c r="T69" s="106"/>
      <c r="U69" s="106"/>
      <c r="V69" s="106"/>
    </row>
    <row r="70" s="155" customFormat="1" customHeight="1" spans="1:22">
      <c r="A70" s="77">
        <v>37</v>
      </c>
      <c r="B70" s="200" t="s">
        <v>564</v>
      </c>
      <c r="C70" s="77"/>
      <c r="D70" s="206">
        <v>43435</v>
      </c>
      <c r="E70" s="202">
        <v>7318.17</v>
      </c>
      <c r="F70" s="203">
        <v>0.0042</v>
      </c>
      <c r="G70" s="203">
        <v>0</v>
      </c>
      <c r="H70" s="77">
        <v>20</v>
      </c>
      <c r="I70" s="77"/>
      <c r="J70" s="215">
        <v>360</v>
      </c>
      <c r="K70" s="215">
        <f t="shared" si="2"/>
        <v>365.9085</v>
      </c>
      <c r="L70" s="200" t="s">
        <v>497</v>
      </c>
      <c r="M70" s="106"/>
      <c r="N70" s="106"/>
      <c r="O70" s="106"/>
      <c r="P70" s="106"/>
      <c r="Q70" s="106"/>
      <c r="R70" s="106"/>
      <c r="S70" s="106"/>
      <c r="T70" s="106"/>
      <c r="U70" s="106"/>
      <c r="V70" s="106"/>
    </row>
    <row r="71" s="155" customFormat="1" customHeight="1" spans="1:22">
      <c r="A71" s="77">
        <v>38</v>
      </c>
      <c r="B71" s="200" t="s">
        <v>565</v>
      </c>
      <c r="C71" s="77"/>
      <c r="D71" s="206">
        <v>43556</v>
      </c>
      <c r="E71" s="202">
        <v>270741.37</v>
      </c>
      <c r="F71" s="203">
        <v>0.0042</v>
      </c>
      <c r="G71" s="203">
        <v>0</v>
      </c>
      <c r="H71" s="77">
        <v>20</v>
      </c>
      <c r="I71" s="77"/>
      <c r="J71" s="215">
        <v>13536</v>
      </c>
      <c r="K71" s="215">
        <f t="shared" si="2"/>
        <v>13537.0685</v>
      </c>
      <c r="L71" s="200" t="s">
        <v>497</v>
      </c>
      <c r="M71" s="106"/>
      <c r="N71" s="106"/>
      <c r="O71" s="106"/>
      <c r="P71" s="106"/>
      <c r="Q71" s="106"/>
      <c r="R71" s="106"/>
      <c r="S71" s="106"/>
      <c r="T71" s="106"/>
      <c r="U71" s="106"/>
      <c r="V71" s="106"/>
    </row>
    <row r="72" s="155" customFormat="1" customHeight="1" spans="1:22">
      <c r="A72" s="77">
        <v>39</v>
      </c>
      <c r="B72" s="200" t="s">
        <v>561</v>
      </c>
      <c r="C72" s="77"/>
      <c r="D72" s="206">
        <v>43556</v>
      </c>
      <c r="E72" s="202">
        <v>49390.41</v>
      </c>
      <c r="F72" s="203">
        <v>0.0042</v>
      </c>
      <c r="G72" s="203">
        <v>0</v>
      </c>
      <c r="H72" s="77">
        <v>20</v>
      </c>
      <c r="I72" s="77"/>
      <c r="J72" s="215">
        <v>2472</v>
      </c>
      <c r="K72" s="215">
        <f t="shared" si="2"/>
        <v>2469.5205</v>
      </c>
      <c r="L72" s="200" t="s">
        <v>497</v>
      </c>
      <c r="M72" s="106"/>
      <c r="N72" s="106"/>
      <c r="O72" s="106"/>
      <c r="P72" s="106"/>
      <c r="Q72" s="106"/>
      <c r="R72" s="106"/>
      <c r="S72" s="106"/>
      <c r="T72" s="106"/>
      <c r="U72" s="106"/>
      <c r="V72" s="106"/>
    </row>
    <row r="73" s="155" customFormat="1" customHeight="1" spans="1:22">
      <c r="A73" s="77">
        <v>40</v>
      </c>
      <c r="B73" s="200" t="s">
        <v>566</v>
      </c>
      <c r="C73" s="77"/>
      <c r="D73" s="206">
        <v>43556</v>
      </c>
      <c r="E73" s="202">
        <v>16856.35</v>
      </c>
      <c r="F73" s="203">
        <v>0.0042</v>
      </c>
      <c r="G73" s="203">
        <v>0</v>
      </c>
      <c r="H73" s="77">
        <v>20</v>
      </c>
      <c r="I73" s="77"/>
      <c r="J73" s="215">
        <v>840</v>
      </c>
      <c r="K73" s="215">
        <f t="shared" si="2"/>
        <v>842.8175</v>
      </c>
      <c r="L73" s="200" t="s">
        <v>497</v>
      </c>
      <c r="M73" s="106"/>
      <c r="N73" s="106"/>
      <c r="O73" s="106"/>
      <c r="P73" s="106"/>
      <c r="Q73" s="106"/>
      <c r="R73" s="106"/>
      <c r="S73" s="106"/>
      <c r="T73" s="106"/>
      <c r="U73" s="106"/>
      <c r="V73" s="106"/>
    </row>
    <row r="74" s="155" customFormat="1" customHeight="1" spans="1:22">
      <c r="A74" s="77">
        <v>41</v>
      </c>
      <c r="B74" s="200" t="s">
        <v>567</v>
      </c>
      <c r="C74" s="77"/>
      <c r="D74" s="206">
        <v>43556</v>
      </c>
      <c r="E74" s="202">
        <v>41635.72</v>
      </c>
      <c r="F74" s="203">
        <v>0.0042</v>
      </c>
      <c r="G74" s="203">
        <v>0</v>
      </c>
      <c r="H74" s="77">
        <v>20</v>
      </c>
      <c r="I74" s="77"/>
      <c r="J74" s="215">
        <v>2076</v>
      </c>
      <c r="K74" s="215">
        <f t="shared" si="2"/>
        <v>2081.786</v>
      </c>
      <c r="L74" s="200" t="s">
        <v>497</v>
      </c>
      <c r="M74" s="106"/>
      <c r="N74" s="106"/>
      <c r="O74" s="106"/>
      <c r="P74" s="106"/>
      <c r="Q74" s="106"/>
      <c r="R74" s="106"/>
      <c r="S74" s="106"/>
      <c r="T74" s="106"/>
      <c r="U74" s="106"/>
      <c r="V74" s="106"/>
    </row>
    <row r="75" s="155" customFormat="1" customHeight="1" spans="1:22">
      <c r="A75" s="77">
        <v>42</v>
      </c>
      <c r="B75" s="200" t="s">
        <v>568</v>
      </c>
      <c r="C75" s="77"/>
      <c r="D75" s="206">
        <v>43556</v>
      </c>
      <c r="E75" s="202">
        <v>38161.19</v>
      </c>
      <c r="F75" s="203">
        <v>0.0042</v>
      </c>
      <c r="G75" s="203">
        <v>0</v>
      </c>
      <c r="H75" s="77">
        <v>20</v>
      </c>
      <c r="I75" s="77"/>
      <c r="J75" s="215">
        <v>1908</v>
      </c>
      <c r="K75" s="215">
        <f t="shared" si="2"/>
        <v>1908.0595</v>
      </c>
      <c r="L75" s="200" t="s">
        <v>497</v>
      </c>
      <c r="M75" s="106"/>
      <c r="N75" s="106"/>
      <c r="O75" s="106"/>
      <c r="P75" s="106"/>
      <c r="Q75" s="106"/>
      <c r="R75" s="106"/>
      <c r="S75" s="106"/>
      <c r="T75" s="106"/>
      <c r="U75" s="106"/>
      <c r="V75" s="106"/>
    </row>
    <row r="76" s="155" customFormat="1" customHeight="1" spans="1:22">
      <c r="A76" s="77">
        <v>43</v>
      </c>
      <c r="B76" s="200" t="s">
        <v>569</v>
      </c>
      <c r="C76" s="77"/>
      <c r="D76" s="206">
        <v>43556</v>
      </c>
      <c r="E76" s="202">
        <v>128451.47</v>
      </c>
      <c r="F76" s="203">
        <v>0.0042</v>
      </c>
      <c r="G76" s="203">
        <v>0</v>
      </c>
      <c r="H76" s="77">
        <v>20</v>
      </c>
      <c r="I76" s="77"/>
      <c r="J76" s="215">
        <v>6420</v>
      </c>
      <c r="K76" s="215">
        <f t="shared" si="2"/>
        <v>6422.5735</v>
      </c>
      <c r="L76" s="200" t="s">
        <v>497</v>
      </c>
      <c r="M76" s="106"/>
      <c r="N76" s="106"/>
      <c r="O76" s="106"/>
      <c r="P76" s="106"/>
      <c r="Q76" s="106"/>
      <c r="R76" s="106"/>
      <c r="S76" s="106"/>
      <c r="T76" s="106"/>
      <c r="U76" s="106"/>
      <c r="V76" s="106"/>
    </row>
    <row r="77" s="155" customFormat="1" customHeight="1" spans="1:22">
      <c r="A77" s="77">
        <v>44</v>
      </c>
      <c r="B77" s="200" t="s">
        <v>570</v>
      </c>
      <c r="C77" s="77"/>
      <c r="D77" s="206">
        <v>43556</v>
      </c>
      <c r="E77" s="202">
        <v>18239.35</v>
      </c>
      <c r="F77" s="203">
        <v>0.0042</v>
      </c>
      <c r="G77" s="203">
        <v>0</v>
      </c>
      <c r="H77" s="77">
        <v>20</v>
      </c>
      <c r="I77" s="77"/>
      <c r="J77" s="215">
        <v>912</v>
      </c>
      <c r="K77" s="215">
        <f t="shared" si="2"/>
        <v>911.9675</v>
      </c>
      <c r="L77" s="200" t="s">
        <v>497</v>
      </c>
      <c r="M77" s="106"/>
      <c r="N77" s="106"/>
      <c r="O77" s="106"/>
      <c r="P77" s="106"/>
      <c r="Q77" s="106"/>
      <c r="R77" s="106"/>
      <c r="S77" s="106"/>
      <c r="T77" s="106"/>
      <c r="U77" s="106"/>
      <c r="V77" s="106"/>
    </row>
    <row r="78" s="155" customFormat="1" customHeight="1" spans="1:22">
      <c r="A78" s="77">
        <v>45</v>
      </c>
      <c r="B78" s="200" t="s">
        <v>571</v>
      </c>
      <c r="C78" s="77"/>
      <c r="D78" s="206">
        <v>43556</v>
      </c>
      <c r="E78" s="202">
        <v>51367.43</v>
      </c>
      <c r="F78" s="203">
        <v>0.0042</v>
      </c>
      <c r="G78" s="203">
        <v>0</v>
      </c>
      <c r="H78" s="77">
        <v>20</v>
      </c>
      <c r="I78" s="77"/>
      <c r="J78" s="215">
        <v>2568</v>
      </c>
      <c r="K78" s="215">
        <f t="shared" si="2"/>
        <v>2568.3715</v>
      </c>
      <c r="L78" s="200" t="s">
        <v>497</v>
      </c>
      <c r="M78" s="106"/>
      <c r="N78" s="106"/>
      <c r="O78" s="106"/>
      <c r="P78" s="106"/>
      <c r="Q78" s="106"/>
      <c r="R78" s="106"/>
      <c r="S78" s="106"/>
      <c r="T78" s="106"/>
      <c r="U78" s="106"/>
      <c r="V78" s="106"/>
    </row>
    <row r="79" s="155" customFormat="1" customHeight="1" spans="1:22">
      <c r="A79" s="77">
        <v>46</v>
      </c>
      <c r="B79" s="200" t="s">
        <v>572</v>
      </c>
      <c r="C79" s="77"/>
      <c r="D79" s="206">
        <v>43556</v>
      </c>
      <c r="E79" s="202">
        <v>6566.46</v>
      </c>
      <c r="F79" s="203">
        <v>0.0042</v>
      </c>
      <c r="G79" s="203">
        <v>0</v>
      </c>
      <c r="H79" s="77">
        <v>20</v>
      </c>
      <c r="I79" s="77"/>
      <c r="J79" s="215">
        <v>324</v>
      </c>
      <c r="K79" s="215">
        <f t="shared" si="2"/>
        <v>328.323</v>
      </c>
      <c r="L79" s="200" t="s">
        <v>497</v>
      </c>
      <c r="M79" s="106"/>
      <c r="N79" s="106"/>
      <c r="O79" s="106"/>
      <c r="P79" s="106"/>
      <c r="Q79" s="106"/>
      <c r="R79" s="106"/>
      <c r="S79" s="106"/>
      <c r="T79" s="106"/>
      <c r="U79" s="106"/>
      <c r="V79" s="106"/>
    </row>
    <row r="80" s="155" customFormat="1" customHeight="1" spans="1:22">
      <c r="A80" s="77">
        <v>47</v>
      </c>
      <c r="B80" s="200" t="s">
        <v>573</v>
      </c>
      <c r="C80" s="77"/>
      <c r="D80" s="206">
        <v>43556</v>
      </c>
      <c r="E80" s="202">
        <v>36127.63</v>
      </c>
      <c r="F80" s="203">
        <v>0.0042</v>
      </c>
      <c r="G80" s="203">
        <v>0</v>
      </c>
      <c r="H80" s="77">
        <v>20</v>
      </c>
      <c r="I80" s="77"/>
      <c r="J80" s="215">
        <v>1800</v>
      </c>
      <c r="K80" s="215">
        <f t="shared" si="2"/>
        <v>1806.3815</v>
      </c>
      <c r="L80" s="200" t="s">
        <v>497</v>
      </c>
      <c r="M80" s="106"/>
      <c r="N80" s="106"/>
      <c r="O80" s="106"/>
      <c r="P80" s="106"/>
      <c r="Q80" s="106"/>
      <c r="R80" s="106"/>
      <c r="S80" s="106"/>
      <c r="T80" s="106"/>
      <c r="U80" s="106"/>
      <c r="V80" s="106"/>
    </row>
    <row r="81" s="155" customFormat="1" customHeight="1" spans="1:22">
      <c r="A81" s="77">
        <v>48</v>
      </c>
      <c r="B81" s="200" t="s">
        <v>574</v>
      </c>
      <c r="C81" s="77"/>
      <c r="D81" s="206">
        <v>43617</v>
      </c>
      <c r="E81" s="202">
        <v>5441708.44</v>
      </c>
      <c r="F81" s="203">
        <v>0.0042</v>
      </c>
      <c r="G81" s="203">
        <v>0</v>
      </c>
      <c r="H81" s="77">
        <v>20</v>
      </c>
      <c r="I81" s="77"/>
      <c r="J81" s="215">
        <v>272082</v>
      </c>
      <c r="K81" s="215">
        <f t="shared" si="2"/>
        <v>272085.422</v>
      </c>
      <c r="L81" s="200" t="s">
        <v>497</v>
      </c>
      <c r="M81" s="106"/>
      <c r="N81" s="106"/>
      <c r="O81" s="106"/>
      <c r="P81" s="106"/>
      <c r="Q81" s="106"/>
      <c r="R81" s="106"/>
      <c r="S81" s="106"/>
      <c r="T81" s="106"/>
      <c r="U81" s="106"/>
      <c r="V81" s="106"/>
    </row>
    <row r="82" s="155" customFormat="1" customHeight="1" spans="1:22">
      <c r="A82" s="77">
        <v>49</v>
      </c>
      <c r="B82" s="200" t="s">
        <v>575</v>
      </c>
      <c r="C82" s="77"/>
      <c r="D82" s="206">
        <v>43647</v>
      </c>
      <c r="E82" s="202">
        <v>9017.58</v>
      </c>
      <c r="F82" s="203">
        <v>0.0042</v>
      </c>
      <c r="G82" s="203">
        <v>0</v>
      </c>
      <c r="H82" s="77">
        <v>20</v>
      </c>
      <c r="I82" s="77"/>
      <c r="J82" s="215">
        <v>444</v>
      </c>
      <c r="K82" s="215">
        <f t="shared" si="2"/>
        <v>450.879</v>
      </c>
      <c r="L82" s="200" t="s">
        <v>497</v>
      </c>
      <c r="M82" s="106"/>
      <c r="N82" s="106"/>
      <c r="O82" s="106"/>
      <c r="P82" s="106"/>
      <c r="Q82" s="106"/>
      <c r="R82" s="106"/>
      <c r="S82" s="106"/>
      <c r="T82" s="106"/>
      <c r="U82" s="106"/>
      <c r="V82" s="106"/>
    </row>
    <row r="83" s="155" customFormat="1" customHeight="1" spans="1:22">
      <c r="A83" s="77">
        <v>50</v>
      </c>
      <c r="B83" s="200" t="s">
        <v>576</v>
      </c>
      <c r="C83" s="77"/>
      <c r="D83" s="206">
        <v>43739</v>
      </c>
      <c r="E83" s="202">
        <v>99400</v>
      </c>
      <c r="F83" s="203">
        <v>0.0042</v>
      </c>
      <c r="G83" s="203">
        <v>0</v>
      </c>
      <c r="H83" s="77">
        <v>20</v>
      </c>
      <c r="I83" s="77"/>
      <c r="J83" s="215">
        <v>4968</v>
      </c>
      <c r="K83" s="215">
        <f t="shared" si="2"/>
        <v>4970</v>
      </c>
      <c r="L83" s="200" t="s">
        <v>497</v>
      </c>
      <c r="M83" s="106"/>
      <c r="N83" s="106"/>
      <c r="O83" s="106"/>
      <c r="P83" s="106"/>
      <c r="Q83" s="106"/>
      <c r="R83" s="106"/>
      <c r="S83" s="106"/>
      <c r="T83" s="106"/>
      <c r="U83" s="106"/>
      <c r="V83" s="106"/>
    </row>
    <row r="84" s="155" customFormat="1" customHeight="1" spans="1:22">
      <c r="A84" s="77">
        <v>51</v>
      </c>
      <c r="B84" s="200" t="s">
        <v>577</v>
      </c>
      <c r="C84" s="77"/>
      <c r="D84" s="206">
        <v>43800</v>
      </c>
      <c r="E84" s="202">
        <v>4670</v>
      </c>
      <c r="F84" s="203">
        <v>0.0042</v>
      </c>
      <c r="G84" s="203">
        <v>0</v>
      </c>
      <c r="H84" s="77">
        <v>20</v>
      </c>
      <c r="I84" s="77"/>
      <c r="J84" s="215">
        <v>360</v>
      </c>
      <c r="K84" s="215">
        <f t="shared" si="2"/>
        <v>233.5</v>
      </c>
      <c r="L84" s="200" t="s">
        <v>497</v>
      </c>
      <c r="M84" s="106"/>
      <c r="N84" s="106"/>
      <c r="O84" s="106"/>
      <c r="P84" s="106"/>
      <c r="Q84" s="106"/>
      <c r="R84" s="106"/>
      <c r="S84" s="106"/>
      <c r="T84" s="106"/>
      <c r="U84" s="106"/>
      <c r="V84" s="106"/>
    </row>
    <row r="85" s="155" customFormat="1" customHeight="1" spans="1:22">
      <c r="A85" s="77">
        <v>52</v>
      </c>
      <c r="B85" s="200" t="s">
        <v>578</v>
      </c>
      <c r="C85" s="77"/>
      <c r="D85" s="206">
        <v>43800</v>
      </c>
      <c r="E85" s="202">
        <v>115049.88</v>
      </c>
      <c r="F85" s="203">
        <v>0.0042</v>
      </c>
      <c r="G85" s="203">
        <v>0</v>
      </c>
      <c r="H85" s="77">
        <v>20</v>
      </c>
      <c r="I85" s="77"/>
      <c r="J85" s="215">
        <v>5748</v>
      </c>
      <c r="K85" s="215">
        <f t="shared" si="2"/>
        <v>5752.494</v>
      </c>
      <c r="L85" s="200" t="s">
        <v>497</v>
      </c>
      <c r="M85" s="106"/>
      <c r="N85" s="106"/>
      <c r="O85" s="106"/>
      <c r="P85" s="106"/>
      <c r="Q85" s="106"/>
      <c r="R85" s="106"/>
      <c r="S85" s="106"/>
      <c r="T85" s="106"/>
      <c r="U85" s="106"/>
      <c r="V85" s="106"/>
    </row>
    <row r="86" s="155" customFormat="1" customHeight="1" spans="1:22">
      <c r="A86" s="77">
        <v>53</v>
      </c>
      <c r="B86" s="200" t="s">
        <v>579</v>
      </c>
      <c r="C86" s="77"/>
      <c r="D86" s="206">
        <v>43983</v>
      </c>
      <c r="E86" s="202">
        <v>22284.03</v>
      </c>
      <c r="F86" s="203">
        <v>0.0042</v>
      </c>
      <c r="G86" s="203">
        <v>0</v>
      </c>
      <c r="H86" s="77">
        <v>20</v>
      </c>
      <c r="I86" s="77"/>
      <c r="J86" s="215">
        <v>1104</v>
      </c>
      <c r="K86" s="215">
        <f t="shared" si="2"/>
        <v>1114.2015</v>
      </c>
      <c r="L86" s="200" t="s">
        <v>497</v>
      </c>
      <c r="M86" s="106"/>
      <c r="N86" s="106"/>
      <c r="O86" s="106"/>
      <c r="P86" s="106"/>
      <c r="Q86" s="106"/>
      <c r="R86" s="106"/>
      <c r="S86" s="106"/>
      <c r="T86" s="106"/>
      <c r="U86" s="106"/>
      <c r="V86" s="106"/>
    </row>
    <row r="87" s="155" customFormat="1" customHeight="1" spans="1:22">
      <c r="A87" s="77">
        <v>54</v>
      </c>
      <c r="B87" s="200" t="s">
        <v>580</v>
      </c>
      <c r="C87" s="77"/>
      <c r="D87" s="206">
        <v>43983</v>
      </c>
      <c r="E87" s="202">
        <v>9861.66</v>
      </c>
      <c r="F87" s="203">
        <v>0.0042</v>
      </c>
      <c r="G87" s="203">
        <v>0</v>
      </c>
      <c r="H87" s="77">
        <v>20</v>
      </c>
      <c r="I87" s="77"/>
      <c r="J87" s="215">
        <v>492</v>
      </c>
      <c r="K87" s="215">
        <f t="shared" si="2"/>
        <v>493.083</v>
      </c>
      <c r="L87" s="200" t="s">
        <v>497</v>
      </c>
      <c r="M87" s="106"/>
      <c r="N87" s="106"/>
      <c r="O87" s="106"/>
      <c r="P87" s="106"/>
      <c r="Q87" s="106"/>
      <c r="R87" s="106"/>
      <c r="S87" s="106"/>
      <c r="T87" s="106"/>
      <c r="U87" s="106"/>
      <c r="V87" s="106"/>
    </row>
    <row r="88" s="155" customFormat="1" customHeight="1" spans="1:22">
      <c r="A88" s="77">
        <v>55</v>
      </c>
      <c r="B88" s="200" t="s">
        <v>581</v>
      </c>
      <c r="C88" s="77"/>
      <c r="D88" s="206">
        <v>43983</v>
      </c>
      <c r="E88" s="202">
        <v>54947.52</v>
      </c>
      <c r="F88" s="203">
        <v>0.0042</v>
      </c>
      <c r="G88" s="203">
        <v>0</v>
      </c>
      <c r="H88" s="77">
        <v>20</v>
      </c>
      <c r="I88" s="77"/>
      <c r="J88" s="215">
        <v>2748</v>
      </c>
      <c r="K88" s="215">
        <f t="shared" si="2"/>
        <v>2747.376</v>
      </c>
      <c r="L88" s="200" t="s">
        <v>497</v>
      </c>
      <c r="M88" s="106"/>
      <c r="N88" s="106"/>
      <c r="O88" s="106"/>
      <c r="P88" s="106"/>
      <c r="Q88" s="106"/>
      <c r="R88" s="106"/>
      <c r="S88" s="106"/>
      <c r="T88" s="106"/>
      <c r="U88" s="106"/>
      <c r="V88" s="106"/>
    </row>
    <row r="89" s="155" customFormat="1" customHeight="1" spans="1:22">
      <c r="A89" s="77">
        <v>56</v>
      </c>
      <c r="B89" s="200" t="s">
        <v>582</v>
      </c>
      <c r="C89" s="77"/>
      <c r="D89" s="206">
        <v>43983</v>
      </c>
      <c r="E89" s="202">
        <v>51267.86</v>
      </c>
      <c r="F89" s="203">
        <v>0.0042</v>
      </c>
      <c r="G89" s="203">
        <v>0</v>
      </c>
      <c r="H89" s="77">
        <v>20</v>
      </c>
      <c r="I89" s="77"/>
      <c r="J89" s="215">
        <v>2556</v>
      </c>
      <c r="K89" s="215">
        <f t="shared" si="2"/>
        <v>2563.393</v>
      </c>
      <c r="L89" s="200" t="s">
        <v>497</v>
      </c>
      <c r="M89" s="106"/>
      <c r="N89" s="106"/>
      <c r="O89" s="106"/>
      <c r="P89" s="106"/>
      <c r="Q89" s="106"/>
      <c r="R89" s="106"/>
      <c r="S89" s="106"/>
      <c r="T89" s="106"/>
      <c r="U89" s="106"/>
      <c r="V89" s="106"/>
    </row>
    <row r="90" s="155" customFormat="1" customHeight="1" spans="1:22">
      <c r="A90" s="77">
        <v>57</v>
      </c>
      <c r="B90" s="200" t="s">
        <v>583</v>
      </c>
      <c r="C90" s="77"/>
      <c r="D90" s="206">
        <v>43983</v>
      </c>
      <c r="E90" s="202">
        <v>21771.63</v>
      </c>
      <c r="F90" s="203">
        <v>0.0042</v>
      </c>
      <c r="G90" s="203">
        <v>0</v>
      </c>
      <c r="H90" s="77">
        <v>20</v>
      </c>
      <c r="I90" s="77"/>
      <c r="J90" s="215">
        <v>1080</v>
      </c>
      <c r="K90" s="215">
        <f t="shared" si="2"/>
        <v>1088.5815</v>
      </c>
      <c r="L90" s="200" t="s">
        <v>497</v>
      </c>
      <c r="M90" s="106"/>
      <c r="N90" s="106"/>
      <c r="O90" s="106"/>
      <c r="P90" s="106"/>
      <c r="Q90" s="106"/>
      <c r="R90" s="106"/>
      <c r="S90" s="106"/>
      <c r="T90" s="106"/>
      <c r="U90" s="106"/>
      <c r="V90" s="106"/>
    </row>
    <row r="91" s="155" customFormat="1" customHeight="1" spans="1:22">
      <c r="A91" s="77">
        <v>58</v>
      </c>
      <c r="B91" s="200" t="s">
        <v>584</v>
      </c>
      <c r="C91" s="77"/>
      <c r="D91" s="206">
        <v>43983</v>
      </c>
      <c r="E91" s="202">
        <v>102462.55</v>
      </c>
      <c r="F91" s="203">
        <v>0.0042</v>
      </c>
      <c r="G91" s="203">
        <v>0</v>
      </c>
      <c r="H91" s="77">
        <v>20</v>
      </c>
      <c r="I91" s="77"/>
      <c r="J91" s="215">
        <v>5124</v>
      </c>
      <c r="K91" s="215">
        <f t="shared" si="2"/>
        <v>5123.1275</v>
      </c>
      <c r="L91" s="200" t="s">
        <v>497</v>
      </c>
      <c r="M91" s="106"/>
      <c r="N91" s="106"/>
      <c r="O91" s="106"/>
      <c r="P91" s="106"/>
      <c r="Q91" s="106"/>
      <c r="R91" s="106"/>
      <c r="S91" s="106"/>
      <c r="T91" s="106"/>
      <c r="U91" s="106"/>
      <c r="V91" s="106"/>
    </row>
    <row r="92" s="155" customFormat="1" customHeight="1" spans="1:22">
      <c r="A92" s="77">
        <v>59</v>
      </c>
      <c r="B92" s="200" t="s">
        <v>585</v>
      </c>
      <c r="C92" s="77"/>
      <c r="D92" s="206">
        <v>43983</v>
      </c>
      <c r="E92" s="202">
        <v>69726.13</v>
      </c>
      <c r="F92" s="203">
        <v>0.0042</v>
      </c>
      <c r="G92" s="203">
        <v>0</v>
      </c>
      <c r="H92" s="77">
        <v>20</v>
      </c>
      <c r="I92" s="77"/>
      <c r="J92" s="215">
        <v>3480</v>
      </c>
      <c r="K92" s="215">
        <f t="shared" si="2"/>
        <v>3486.3065</v>
      </c>
      <c r="L92" s="200" t="s">
        <v>497</v>
      </c>
      <c r="M92" s="106"/>
      <c r="N92" s="106"/>
      <c r="O92" s="106"/>
      <c r="P92" s="106"/>
      <c r="Q92" s="106"/>
      <c r="R92" s="106"/>
      <c r="S92" s="106"/>
      <c r="T92" s="106"/>
      <c r="U92" s="106"/>
      <c r="V92" s="106"/>
    </row>
    <row r="93" s="155" customFormat="1" customHeight="1" spans="1:22">
      <c r="A93" s="77">
        <v>60</v>
      </c>
      <c r="B93" s="200" t="s">
        <v>586</v>
      </c>
      <c r="C93" s="77"/>
      <c r="D93" s="206">
        <v>44013</v>
      </c>
      <c r="E93" s="202">
        <v>85411.1</v>
      </c>
      <c r="F93" s="203">
        <v>0.0042</v>
      </c>
      <c r="G93" s="203">
        <v>0</v>
      </c>
      <c r="H93" s="77">
        <v>20</v>
      </c>
      <c r="I93" s="77"/>
      <c r="J93" s="215">
        <v>4260</v>
      </c>
      <c r="K93" s="215">
        <f t="shared" si="2"/>
        <v>4270.555</v>
      </c>
      <c r="L93" s="200" t="s">
        <v>497</v>
      </c>
      <c r="M93" s="106"/>
      <c r="N93" s="106"/>
      <c r="O93" s="106"/>
      <c r="P93" s="106"/>
      <c r="Q93" s="106"/>
      <c r="R93" s="106"/>
      <c r="S93" s="106"/>
      <c r="T93" s="106"/>
      <c r="U93" s="106"/>
      <c r="V93" s="106"/>
    </row>
    <row r="94" s="155" customFormat="1" customHeight="1" spans="1:22">
      <c r="A94" s="77">
        <v>61</v>
      </c>
      <c r="B94" s="200" t="s">
        <v>587</v>
      </c>
      <c r="C94" s="77"/>
      <c r="D94" s="206">
        <v>44013</v>
      </c>
      <c r="E94" s="202">
        <v>36880.73</v>
      </c>
      <c r="F94" s="203">
        <v>0.0042</v>
      </c>
      <c r="G94" s="203">
        <v>0</v>
      </c>
      <c r="H94" s="77">
        <v>20</v>
      </c>
      <c r="I94" s="77"/>
      <c r="J94" s="215">
        <v>1836</v>
      </c>
      <c r="K94" s="215">
        <f t="shared" si="2"/>
        <v>1844.0365</v>
      </c>
      <c r="L94" s="200" t="s">
        <v>497</v>
      </c>
      <c r="M94" s="106"/>
      <c r="N94" s="106"/>
      <c r="O94" s="106"/>
      <c r="P94" s="106"/>
      <c r="Q94" s="106"/>
      <c r="R94" s="106"/>
      <c r="S94" s="106"/>
      <c r="T94" s="106"/>
      <c r="U94" s="106"/>
      <c r="V94" s="106"/>
    </row>
    <row r="95" s="155" customFormat="1" customHeight="1" spans="1:22">
      <c r="A95" s="77">
        <v>62</v>
      </c>
      <c r="B95" s="200" t="s">
        <v>588</v>
      </c>
      <c r="C95" s="77"/>
      <c r="D95" s="206">
        <v>44013</v>
      </c>
      <c r="E95" s="202">
        <v>29201.71</v>
      </c>
      <c r="F95" s="203">
        <v>0.0042</v>
      </c>
      <c r="G95" s="203">
        <v>0</v>
      </c>
      <c r="H95" s="77">
        <v>20</v>
      </c>
      <c r="I95" s="77"/>
      <c r="J95" s="215">
        <v>1452</v>
      </c>
      <c r="K95" s="215">
        <f t="shared" si="2"/>
        <v>1460.0855</v>
      </c>
      <c r="L95" s="200" t="s">
        <v>497</v>
      </c>
      <c r="M95" s="106"/>
      <c r="N95" s="106"/>
      <c r="O95" s="106"/>
      <c r="P95" s="106"/>
      <c r="Q95" s="106"/>
      <c r="R95" s="106"/>
      <c r="S95" s="106"/>
      <c r="T95" s="106"/>
      <c r="U95" s="106"/>
      <c r="V95" s="106"/>
    </row>
    <row r="96" s="155" customFormat="1" customHeight="1" spans="1:22">
      <c r="A96" s="77">
        <v>63</v>
      </c>
      <c r="B96" s="200" t="s">
        <v>589</v>
      </c>
      <c r="C96" s="77"/>
      <c r="D96" s="206">
        <v>44013</v>
      </c>
      <c r="E96" s="202">
        <v>13257.5</v>
      </c>
      <c r="F96" s="203">
        <v>0.0042</v>
      </c>
      <c r="G96" s="203">
        <v>0</v>
      </c>
      <c r="H96" s="77">
        <v>20</v>
      </c>
      <c r="I96" s="77"/>
      <c r="J96" s="215">
        <v>660</v>
      </c>
      <c r="K96" s="215">
        <f t="shared" si="2"/>
        <v>662.875</v>
      </c>
      <c r="L96" s="200" t="s">
        <v>497</v>
      </c>
      <c r="M96" s="106"/>
      <c r="N96" s="106"/>
      <c r="O96" s="106"/>
      <c r="P96" s="106"/>
      <c r="Q96" s="106"/>
      <c r="R96" s="106"/>
      <c r="S96" s="106"/>
      <c r="T96" s="106"/>
      <c r="U96" s="106"/>
      <c r="V96" s="106"/>
    </row>
    <row r="97" s="155" customFormat="1" customHeight="1" spans="1:22">
      <c r="A97" s="77">
        <v>64</v>
      </c>
      <c r="B97" s="200" t="s">
        <v>590</v>
      </c>
      <c r="C97" s="77"/>
      <c r="D97" s="206">
        <v>44136</v>
      </c>
      <c r="E97" s="202">
        <v>97619.74</v>
      </c>
      <c r="F97" s="203">
        <v>0.0042</v>
      </c>
      <c r="G97" s="203">
        <v>0</v>
      </c>
      <c r="H97" s="77">
        <v>20</v>
      </c>
      <c r="I97" s="77"/>
      <c r="J97" s="215">
        <v>4884</v>
      </c>
      <c r="K97" s="215">
        <f t="shared" si="2"/>
        <v>4880.987</v>
      </c>
      <c r="L97" s="200" t="s">
        <v>497</v>
      </c>
      <c r="M97" s="106"/>
      <c r="N97" s="106"/>
      <c r="O97" s="106"/>
      <c r="P97" s="106"/>
      <c r="Q97" s="106"/>
      <c r="R97" s="106"/>
      <c r="S97" s="106"/>
      <c r="T97" s="106"/>
      <c r="U97" s="106"/>
      <c r="V97" s="106"/>
    </row>
    <row r="98" s="155" customFormat="1" customHeight="1" spans="1:22">
      <c r="A98" s="77">
        <v>65</v>
      </c>
      <c r="B98" s="200" t="s">
        <v>591</v>
      </c>
      <c r="C98" s="77"/>
      <c r="D98" s="206">
        <v>44136</v>
      </c>
      <c r="E98" s="202">
        <v>104930.51</v>
      </c>
      <c r="F98" s="203">
        <v>0.0042</v>
      </c>
      <c r="G98" s="203">
        <v>0</v>
      </c>
      <c r="H98" s="77">
        <v>20</v>
      </c>
      <c r="I98" s="77"/>
      <c r="J98" s="215">
        <v>5256</v>
      </c>
      <c r="K98" s="215">
        <f t="shared" si="2"/>
        <v>5246.5255</v>
      </c>
      <c r="L98" s="200" t="s">
        <v>497</v>
      </c>
      <c r="M98" s="106"/>
      <c r="N98" s="106"/>
      <c r="O98" s="106"/>
      <c r="P98" s="106"/>
      <c r="Q98" s="106"/>
      <c r="R98" s="106"/>
      <c r="S98" s="106"/>
      <c r="T98" s="106"/>
      <c r="U98" s="106"/>
      <c r="V98" s="106"/>
    </row>
    <row r="99" s="155" customFormat="1" customHeight="1" spans="1:22">
      <c r="A99" s="77">
        <v>66</v>
      </c>
      <c r="B99" s="200" t="s">
        <v>592</v>
      </c>
      <c r="C99" s="77"/>
      <c r="D99" s="206">
        <v>44136</v>
      </c>
      <c r="E99" s="202">
        <v>11051.28</v>
      </c>
      <c r="F99" s="203">
        <v>0.0042</v>
      </c>
      <c r="G99" s="203">
        <v>0</v>
      </c>
      <c r="H99" s="77">
        <v>20</v>
      </c>
      <c r="I99" s="77"/>
      <c r="J99" s="215">
        <v>552</v>
      </c>
      <c r="K99" s="215">
        <f t="shared" si="2"/>
        <v>552.564</v>
      </c>
      <c r="L99" s="200" t="s">
        <v>497</v>
      </c>
      <c r="M99" s="106"/>
      <c r="N99" s="106"/>
      <c r="O99" s="106"/>
      <c r="P99" s="106"/>
      <c r="Q99" s="106"/>
      <c r="R99" s="106"/>
      <c r="S99" s="106"/>
      <c r="T99" s="106"/>
      <c r="U99" s="106"/>
      <c r="V99" s="106"/>
    </row>
    <row r="100" s="155" customFormat="1" customHeight="1" spans="1:22">
      <c r="A100" s="77">
        <v>67</v>
      </c>
      <c r="B100" s="200" t="s">
        <v>593</v>
      </c>
      <c r="C100" s="77"/>
      <c r="D100" s="206">
        <v>44136</v>
      </c>
      <c r="E100" s="202">
        <v>7939.25</v>
      </c>
      <c r="F100" s="203">
        <v>0.0042</v>
      </c>
      <c r="G100" s="203">
        <v>0</v>
      </c>
      <c r="H100" s="77">
        <v>20</v>
      </c>
      <c r="I100" s="77"/>
      <c r="J100" s="215">
        <v>396</v>
      </c>
      <c r="K100" s="215">
        <f t="shared" si="2"/>
        <v>396.9625</v>
      </c>
      <c r="L100" s="200" t="s">
        <v>497</v>
      </c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</row>
    <row r="101" s="155" customFormat="1" customHeight="1" spans="1:22">
      <c r="A101" s="77">
        <v>68</v>
      </c>
      <c r="B101" s="200" t="s">
        <v>594</v>
      </c>
      <c r="C101" s="77"/>
      <c r="D101" s="206">
        <v>44136</v>
      </c>
      <c r="E101" s="202">
        <v>42566.31</v>
      </c>
      <c r="F101" s="203">
        <v>0.0042</v>
      </c>
      <c r="G101" s="203">
        <v>0</v>
      </c>
      <c r="H101" s="77">
        <v>20</v>
      </c>
      <c r="I101" s="77"/>
      <c r="J101" s="215">
        <v>2124</v>
      </c>
      <c r="K101" s="215">
        <f t="shared" si="2"/>
        <v>2128.3155</v>
      </c>
      <c r="L101" s="200" t="s">
        <v>497</v>
      </c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</row>
    <row r="102" s="155" customFormat="1" customHeight="1" spans="1:22">
      <c r="A102" s="77">
        <v>69</v>
      </c>
      <c r="B102" s="200" t="s">
        <v>595</v>
      </c>
      <c r="C102" s="77"/>
      <c r="D102" s="206">
        <v>44136</v>
      </c>
      <c r="E102" s="202">
        <v>11239.76</v>
      </c>
      <c r="F102" s="203">
        <v>0.0042</v>
      </c>
      <c r="G102" s="203">
        <v>0</v>
      </c>
      <c r="H102" s="77">
        <v>20</v>
      </c>
      <c r="I102" s="77"/>
      <c r="J102" s="215">
        <v>564</v>
      </c>
      <c r="K102" s="215">
        <f t="shared" ref="K102:K165" si="3">E102/H102</f>
        <v>561.988</v>
      </c>
      <c r="L102" s="200" t="s">
        <v>497</v>
      </c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</row>
    <row r="103" s="155" customFormat="1" customHeight="1" spans="1:22">
      <c r="A103" s="77">
        <v>70</v>
      </c>
      <c r="B103" s="200" t="s">
        <v>596</v>
      </c>
      <c r="C103" s="77"/>
      <c r="D103" s="206">
        <v>44136</v>
      </c>
      <c r="E103" s="202">
        <v>34820.98</v>
      </c>
      <c r="F103" s="203">
        <v>0.0042</v>
      </c>
      <c r="G103" s="203">
        <v>0</v>
      </c>
      <c r="H103" s="77">
        <v>20</v>
      </c>
      <c r="I103" s="77"/>
      <c r="J103" s="215">
        <v>1740</v>
      </c>
      <c r="K103" s="215">
        <f t="shared" si="3"/>
        <v>1741.049</v>
      </c>
      <c r="L103" s="200" t="s">
        <v>497</v>
      </c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</row>
    <row r="104" s="155" customFormat="1" customHeight="1" spans="1:22">
      <c r="A104" s="77">
        <v>71</v>
      </c>
      <c r="B104" s="200" t="s">
        <v>597</v>
      </c>
      <c r="C104" s="77"/>
      <c r="D104" s="206">
        <v>44287</v>
      </c>
      <c r="E104" s="202">
        <v>71014.61</v>
      </c>
      <c r="F104" s="203">
        <v>0.0042</v>
      </c>
      <c r="G104" s="203">
        <v>0</v>
      </c>
      <c r="H104" s="77">
        <v>20</v>
      </c>
      <c r="I104" s="77"/>
      <c r="J104" s="215">
        <v>3540</v>
      </c>
      <c r="K104" s="215">
        <f t="shared" si="3"/>
        <v>3550.7305</v>
      </c>
      <c r="L104" s="200" t="s">
        <v>497</v>
      </c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</row>
    <row r="105" s="155" customFormat="1" customHeight="1" spans="1:22">
      <c r="A105" s="77">
        <v>72</v>
      </c>
      <c r="B105" s="200" t="s">
        <v>598</v>
      </c>
      <c r="C105" s="77"/>
      <c r="D105" s="206">
        <v>44287</v>
      </c>
      <c r="E105" s="202">
        <v>118301.56</v>
      </c>
      <c r="F105" s="203">
        <v>0.0042</v>
      </c>
      <c r="G105" s="203">
        <v>0</v>
      </c>
      <c r="H105" s="77">
        <v>20</v>
      </c>
      <c r="I105" s="77"/>
      <c r="J105" s="215">
        <v>5916</v>
      </c>
      <c r="K105" s="215">
        <f t="shared" si="3"/>
        <v>5915.078</v>
      </c>
      <c r="L105" s="200" t="s">
        <v>497</v>
      </c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</row>
    <row r="106" s="155" customFormat="1" customHeight="1" spans="1:22">
      <c r="A106" s="77">
        <v>73</v>
      </c>
      <c r="B106" s="200" t="s">
        <v>599</v>
      </c>
      <c r="C106" s="77"/>
      <c r="D106" s="206">
        <v>44287</v>
      </c>
      <c r="E106" s="202">
        <v>103439.36</v>
      </c>
      <c r="F106" s="203">
        <v>0.0042</v>
      </c>
      <c r="G106" s="203">
        <v>0</v>
      </c>
      <c r="H106" s="77">
        <v>20</v>
      </c>
      <c r="I106" s="77"/>
      <c r="J106" s="215">
        <v>5160</v>
      </c>
      <c r="K106" s="215">
        <f t="shared" si="3"/>
        <v>5171.968</v>
      </c>
      <c r="L106" s="200" t="s">
        <v>497</v>
      </c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</row>
    <row r="107" s="155" customFormat="1" customHeight="1" spans="1:22">
      <c r="A107" s="77">
        <v>74</v>
      </c>
      <c r="B107" s="200" t="s">
        <v>600</v>
      </c>
      <c r="C107" s="77"/>
      <c r="D107" s="206">
        <v>44287</v>
      </c>
      <c r="E107" s="202">
        <v>87073.89</v>
      </c>
      <c r="F107" s="203">
        <v>0.0042</v>
      </c>
      <c r="G107" s="203">
        <v>0</v>
      </c>
      <c r="H107" s="77">
        <v>20</v>
      </c>
      <c r="I107" s="77"/>
      <c r="J107" s="215">
        <v>4356</v>
      </c>
      <c r="K107" s="215">
        <f t="shared" si="3"/>
        <v>4353.6945</v>
      </c>
      <c r="L107" s="200" t="s">
        <v>497</v>
      </c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</row>
    <row r="108" s="155" customFormat="1" customHeight="1" spans="1:22">
      <c r="A108" s="77">
        <v>75</v>
      </c>
      <c r="B108" s="200" t="s">
        <v>601</v>
      </c>
      <c r="C108" s="77"/>
      <c r="D108" s="206">
        <v>44287</v>
      </c>
      <c r="E108" s="202">
        <v>184102.63</v>
      </c>
      <c r="F108" s="203">
        <v>0.0042</v>
      </c>
      <c r="G108" s="203">
        <v>0</v>
      </c>
      <c r="H108" s="77">
        <v>20</v>
      </c>
      <c r="I108" s="77"/>
      <c r="J108" s="215">
        <v>9204</v>
      </c>
      <c r="K108" s="215">
        <f t="shared" si="3"/>
        <v>9205.1315</v>
      </c>
      <c r="L108" s="200" t="s">
        <v>497</v>
      </c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</row>
    <row r="109" s="155" customFormat="1" customHeight="1" spans="1:22">
      <c r="A109" s="77">
        <v>76</v>
      </c>
      <c r="B109" s="200" t="s">
        <v>602</v>
      </c>
      <c r="C109" s="77"/>
      <c r="D109" s="206">
        <v>44287</v>
      </c>
      <c r="E109" s="202">
        <v>29072.4</v>
      </c>
      <c r="F109" s="203">
        <v>0.0042</v>
      </c>
      <c r="G109" s="203">
        <v>0</v>
      </c>
      <c r="H109" s="77">
        <v>20</v>
      </c>
      <c r="I109" s="77"/>
      <c r="J109" s="215">
        <v>1452</v>
      </c>
      <c r="K109" s="215">
        <f t="shared" si="3"/>
        <v>1453.62</v>
      </c>
      <c r="L109" s="200" t="s">
        <v>497</v>
      </c>
      <c r="M109" s="106"/>
      <c r="N109" s="106"/>
      <c r="O109" s="106"/>
      <c r="P109" s="106"/>
      <c r="Q109" s="106"/>
      <c r="R109" s="106"/>
      <c r="S109" s="106"/>
      <c r="T109" s="106"/>
      <c r="U109" s="106"/>
      <c r="V109" s="106"/>
    </row>
    <row r="110" s="155" customFormat="1" customHeight="1" spans="1:22">
      <c r="A110" s="77">
        <v>77</v>
      </c>
      <c r="B110" s="200" t="s">
        <v>603</v>
      </c>
      <c r="C110" s="77"/>
      <c r="D110" s="206">
        <v>44287</v>
      </c>
      <c r="E110" s="202">
        <v>92115.52</v>
      </c>
      <c r="F110" s="203">
        <v>0.0042</v>
      </c>
      <c r="G110" s="203">
        <v>0</v>
      </c>
      <c r="H110" s="77">
        <v>20</v>
      </c>
      <c r="I110" s="77"/>
      <c r="J110" s="215">
        <v>4608</v>
      </c>
      <c r="K110" s="215">
        <f t="shared" si="3"/>
        <v>4605.776</v>
      </c>
      <c r="L110" s="200" t="s">
        <v>497</v>
      </c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</row>
    <row r="111" s="155" customFormat="1" customHeight="1" spans="1:22">
      <c r="A111" s="77">
        <v>78</v>
      </c>
      <c r="B111" s="200" t="s">
        <v>604</v>
      </c>
      <c r="C111" s="77"/>
      <c r="D111" s="206">
        <v>44409</v>
      </c>
      <c r="E111" s="202">
        <v>68959.32</v>
      </c>
      <c r="F111" s="203">
        <v>0.0042</v>
      </c>
      <c r="G111" s="203">
        <v>0</v>
      </c>
      <c r="H111" s="77">
        <v>20</v>
      </c>
      <c r="I111" s="77"/>
      <c r="J111" s="215">
        <v>3447.96</v>
      </c>
      <c r="K111" s="215">
        <f t="shared" si="3"/>
        <v>3447.966</v>
      </c>
      <c r="L111" s="200" t="s">
        <v>497</v>
      </c>
      <c r="M111" s="106"/>
      <c r="N111" s="106"/>
      <c r="O111" s="106"/>
      <c r="P111" s="106"/>
      <c r="Q111" s="106"/>
      <c r="R111" s="106"/>
      <c r="S111" s="106"/>
      <c r="T111" s="106"/>
      <c r="U111" s="106"/>
      <c r="V111" s="106"/>
    </row>
    <row r="112" s="155" customFormat="1" customHeight="1" spans="1:22">
      <c r="A112" s="77">
        <v>79</v>
      </c>
      <c r="B112" s="200" t="s">
        <v>605</v>
      </c>
      <c r="C112" s="77"/>
      <c r="D112" s="206">
        <v>44409</v>
      </c>
      <c r="E112" s="202">
        <v>53673.45</v>
      </c>
      <c r="F112" s="203">
        <v>0.0042</v>
      </c>
      <c r="G112" s="203">
        <v>0</v>
      </c>
      <c r="H112" s="77">
        <v>20</v>
      </c>
      <c r="I112" s="77"/>
      <c r="J112" s="215">
        <v>2683.68</v>
      </c>
      <c r="K112" s="215">
        <f t="shared" si="3"/>
        <v>2683.6725</v>
      </c>
      <c r="L112" s="200" t="s">
        <v>497</v>
      </c>
      <c r="M112" s="106"/>
      <c r="N112" s="106"/>
      <c r="O112" s="106"/>
      <c r="P112" s="106"/>
      <c r="Q112" s="106"/>
      <c r="R112" s="106"/>
      <c r="S112" s="106"/>
      <c r="T112" s="106"/>
      <c r="U112" s="106"/>
      <c r="V112" s="106"/>
    </row>
    <row r="113" s="155" customFormat="1" customHeight="1" spans="1:22">
      <c r="A113" s="77">
        <v>80</v>
      </c>
      <c r="B113" s="200" t="s">
        <v>606</v>
      </c>
      <c r="C113" s="77"/>
      <c r="D113" s="206">
        <v>44409</v>
      </c>
      <c r="E113" s="202">
        <v>28885.5</v>
      </c>
      <c r="F113" s="203">
        <v>0.0042</v>
      </c>
      <c r="G113" s="203">
        <v>0</v>
      </c>
      <c r="H113" s="77">
        <v>20</v>
      </c>
      <c r="I113" s="77"/>
      <c r="J113" s="215">
        <v>1444.32</v>
      </c>
      <c r="K113" s="215">
        <f t="shared" si="3"/>
        <v>1444.275</v>
      </c>
      <c r="L113" s="200" t="s">
        <v>497</v>
      </c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</row>
    <row r="114" s="155" customFormat="1" customHeight="1" spans="1:22">
      <c r="A114" s="77">
        <v>81</v>
      </c>
      <c r="B114" s="200" t="s">
        <v>607</v>
      </c>
      <c r="C114" s="77"/>
      <c r="D114" s="206">
        <v>44409</v>
      </c>
      <c r="E114" s="202">
        <v>13988</v>
      </c>
      <c r="F114" s="203">
        <v>0.0042</v>
      </c>
      <c r="G114" s="203">
        <v>0</v>
      </c>
      <c r="H114" s="77">
        <v>20</v>
      </c>
      <c r="I114" s="77"/>
      <c r="J114" s="215">
        <v>699.36</v>
      </c>
      <c r="K114" s="215">
        <f t="shared" si="3"/>
        <v>699.4</v>
      </c>
      <c r="L114" s="200" t="s">
        <v>497</v>
      </c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</row>
    <row r="115" s="155" customFormat="1" customHeight="1" spans="1:22">
      <c r="A115" s="77">
        <v>82</v>
      </c>
      <c r="B115" s="200" t="s">
        <v>608</v>
      </c>
      <c r="C115" s="77"/>
      <c r="D115" s="206">
        <v>44409</v>
      </c>
      <c r="E115" s="202">
        <v>78620.19</v>
      </c>
      <c r="F115" s="203">
        <v>0.0042</v>
      </c>
      <c r="G115" s="203">
        <v>0</v>
      </c>
      <c r="H115" s="77">
        <v>20</v>
      </c>
      <c r="I115" s="77"/>
      <c r="J115" s="215">
        <v>3930.96</v>
      </c>
      <c r="K115" s="215">
        <f t="shared" si="3"/>
        <v>3931.0095</v>
      </c>
      <c r="L115" s="200" t="s">
        <v>497</v>
      </c>
      <c r="M115" s="106"/>
      <c r="N115" s="106"/>
      <c r="O115" s="106"/>
      <c r="P115" s="106"/>
      <c r="Q115" s="106"/>
      <c r="R115" s="106"/>
      <c r="S115" s="106"/>
      <c r="T115" s="106"/>
      <c r="U115" s="106"/>
      <c r="V115" s="106"/>
    </row>
    <row r="116" s="155" customFormat="1" customHeight="1" spans="1:22">
      <c r="A116" s="77">
        <v>83</v>
      </c>
      <c r="B116" s="200" t="s">
        <v>609</v>
      </c>
      <c r="C116" s="77"/>
      <c r="D116" s="206">
        <v>44470</v>
      </c>
      <c r="E116" s="202">
        <v>43350</v>
      </c>
      <c r="F116" s="203">
        <v>0.0042</v>
      </c>
      <c r="G116" s="203">
        <v>0</v>
      </c>
      <c r="H116" s="77">
        <v>20</v>
      </c>
      <c r="I116" s="77"/>
      <c r="J116" s="215">
        <v>2172</v>
      </c>
      <c r="K116" s="215">
        <f t="shared" si="3"/>
        <v>2167.5</v>
      </c>
      <c r="L116" s="200" t="s">
        <v>497</v>
      </c>
      <c r="M116" s="106"/>
      <c r="N116" s="106"/>
      <c r="O116" s="106"/>
      <c r="P116" s="106"/>
      <c r="Q116" s="106"/>
      <c r="R116" s="106"/>
      <c r="S116" s="106"/>
      <c r="T116" s="106"/>
      <c r="U116" s="106"/>
      <c r="V116" s="106"/>
    </row>
    <row r="117" s="155" customFormat="1" customHeight="1" spans="1:22">
      <c r="A117" s="77">
        <v>84</v>
      </c>
      <c r="B117" s="200" t="s">
        <v>610</v>
      </c>
      <c r="C117" s="77"/>
      <c r="D117" s="206">
        <v>44470</v>
      </c>
      <c r="E117" s="202">
        <v>13400.8</v>
      </c>
      <c r="F117" s="203">
        <v>0.0042</v>
      </c>
      <c r="G117" s="203">
        <v>0</v>
      </c>
      <c r="H117" s="77">
        <v>20</v>
      </c>
      <c r="I117" s="77"/>
      <c r="J117" s="215">
        <v>672</v>
      </c>
      <c r="K117" s="215">
        <f t="shared" si="3"/>
        <v>670.04</v>
      </c>
      <c r="L117" s="200" t="s">
        <v>497</v>
      </c>
      <c r="M117" s="106"/>
      <c r="N117" s="106"/>
      <c r="O117" s="106"/>
      <c r="P117" s="106"/>
      <c r="Q117" s="106"/>
      <c r="R117" s="106"/>
      <c r="S117" s="106"/>
      <c r="T117" s="106"/>
      <c r="U117" s="106"/>
      <c r="V117" s="106"/>
    </row>
    <row r="118" s="155" customFormat="1" customHeight="1" spans="1:22">
      <c r="A118" s="77">
        <v>85</v>
      </c>
      <c r="B118" s="200" t="s">
        <v>611</v>
      </c>
      <c r="C118" s="77"/>
      <c r="D118" s="206">
        <v>44470</v>
      </c>
      <c r="E118" s="202">
        <v>8058.01</v>
      </c>
      <c r="F118" s="203">
        <v>0.0042</v>
      </c>
      <c r="G118" s="203">
        <v>0</v>
      </c>
      <c r="H118" s="77">
        <v>20</v>
      </c>
      <c r="I118" s="77"/>
      <c r="J118" s="215">
        <v>408</v>
      </c>
      <c r="K118" s="215">
        <f t="shared" si="3"/>
        <v>402.9005</v>
      </c>
      <c r="L118" s="200" t="s">
        <v>497</v>
      </c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</row>
    <row r="119" s="155" customFormat="1" customHeight="1" spans="1:22">
      <c r="A119" s="77">
        <v>86</v>
      </c>
      <c r="B119" s="200" t="s">
        <v>612</v>
      </c>
      <c r="C119" s="77"/>
      <c r="D119" s="206">
        <v>44470</v>
      </c>
      <c r="E119" s="202">
        <v>20845.7</v>
      </c>
      <c r="F119" s="203">
        <v>0.0042</v>
      </c>
      <c r="G119" s="203">
        <v>0</v>
      </c>
      <c r="H119" s="77">
        <v>20</v>
      </c>
      <c r="I119" s="77"/>
      <c r="J119" s="215">
        <v>1044</v>
      </c>
      <c r="K119" s="215">
        <f t="shared" si="3"/>
        <v>1042.285</v>
      </c>
      <c r="L119" s="200" t="s">
        <v>497</v>
      </c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</row>
    <row r="120" s="155" customFormat="1" customHeight="1" spans="1:22">
      <c r="A120" s="77">
        <v>87</v>
      </c>
      <c r="B120" s="200" t="s">
        <v>613</v>
      </c>
      <c r="C120" s="77"/>
      <c r="D120" s="206">
        <v>44531</v>
      </c>
      <c r="E120" s="202">
        <v>54573.18</v>
      </c>
      <c r="F120" s="203">
        <v>0.0042</v>
      </c>
      <c r="G120" s="203">
        <v>0</v>
      </c>
      <c r="H120" s="77">
        <v>20</v>
      </c>
      <c r="I120" s="77"/>
      <c r="J120" s="215">
        <v>2724</v>
      </c>
      <c r="K120" s="215">
        <f t="shared" si="3"/>
        <v>2728.659</v>
      </c>
      <c r="L120" s="200" t="s">
        <v>497</v>
      </c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</row>
    <row r="121" s="155" customFormat="1" customHeight="1" spans="1:22">
      <c r="A121" s="77">
        <v>88</v>
      </c>
      <c r="B121" s="200" t="s">
        <v>614</v>
      </c>
      <c r="C121" s="77"/>
      <c r="D121" s="206">
        <v>44531</v>
      </c>
      <c r="E121" s="202">
        <v>4900</v>
      </c>
      <c r="F121" s="203">
        <v>0.0042</v>
      </c>
      <c r="G121" s="203">
        <v>0</v>
      </c>
      <c r="H121" s="77">
        <v>20</v>
      </c>
      <c r="I121" s="77"/>
      <c r="J121" s="215">
        <v>240</v>
      </c>
      <c r="K121" s="215">
        <f t="shared" si="3"/>
        <v>245</v>
      </c>
      <c r="L121" s="200" t="s">
        <v>497</v>
      </c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</row>
    <row r="122" s="155" customFormat="1" customHeight="1" spans="1:22">
      <c r="A122" s="77">
        <v>89</v>
      </c>
      <c r="B122" s="200" t="s">
        <v>615</v>
      </c>
      <c r="C122" s="77"/>
      <c r="D122" s="206">
        <v>44531</v>
      </c>
      <c r="E122" s="202">
        <v>17891.7</v>
      </c>
      <c r="F122" s="203">
        <v>0.0042</v>
      </c>
      <c r="G122" s="203">
        <v>0</v>
      </c>
      <c r="H122" s="77">
        <v>20</v>
      </c>
      <c r="I122" s="77"/>
      <c r="J122" s="215">
        <v>888</v>
      </c>
      <c r="K122" s="215">
        <f t="shared" si="3"/>
        <v>894.585</v>
      </c>
      <c r="L122" s="200" t="s">
        <v>497</v>
      </c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</row>
    <row r="123" s="155" customFormat="1" customHeight="1" spans="1:22">
      <c r="A123" s="77">
        <v>90</v>
      </c>
      <c r="B123" s="200" t="s">
        <v>616</v>
      </c>
      <c r="C123" s="77"/>
      <c r="D123" s="206">
        <v>44531</v>
      </c>
      <c r="E123" s="202">
        <v>36728.69</v>
      </c>
      <c r="F123" s="203">
        <v>0.0042</v>
      </c>
      <c r="G123" s="203">
        <v>0</v>
      </c>
      <c r="H123" s="77">
        <v>20</v>
      </c>
      <c r="I123" s="77"/>
      <c r="J123" s="215">
        <v>1836</v>
      </c>
      <c r="K123" s="215">
        <f t="shared" si="3"/>
        <v>1836.4345</v>
      </c>
      <c r="L123" s="200" t="s">
        <v>497</v>
      </c>
      <c r="M123" s="106"/>
      <c r="N123" s="106"/>
      <c r="O123" s="106"/>
      <c r="P123" s="106"/>
      <c r="Q123" s="106"/>
      <c r="R123" s="106"/>
      <c r="S123" s="106"/>
      <c r="T123" s="106"/>
      <c r="U123" s="106"/>
      <c r="V123" s="106"/>
    </row>
    <row r="124" s="155" customFormat="1" customHeight="1" spans="1:22">
      <c r="A124" s="77">
        <v>91</v>
      </c>
      <c r="B124" s="200" t="s">
        <v>617</v>
      </c>
      <c r="C124" s="77"/>
      <c r="D124" s="206">
        <v>44531</v>
      </c>
      <c r="E124" s="202">
        <v>168131.6</v>
      </c>
      <c r="F124" s="203">
        <v>0.0042</v>
      </c>
      <c r="G124" s="203">
        <v>0</v>
      </c>
      <c r="H124" s="77">
        <v>20</v>
      </c>
      <c r="I124" s="77"/>
      <c r="J124" s="215">
        <v>8400</v>
      </c>
      <c r="K124" s="215">
        <f t="shared" si="3"/>
        <v>8406.58</v>
      </c>
      <c r="L124" s="200" t="s">
        <v>497</v>
      </c>
      <c r="M124" s="106"/>
      <c r="N124" s="106"/>
      <c r="O124" s="106"/>
      <c r="P124" s="106"/>
      <c r="Q124" s="106"/>
      <c r="R124" s="106"/>
      <c r="S124" s="106"/>
      <c r="T124" s="106"/>
      <c r="U124" s="106"/>
      <c r="V124" s="106"/>
    </row>
    <row r="125" s="155" customFormat="1" customHeight="1" spans="1:22">
      <c r="A125" s="77">
        <v>92</v>
      </c>
      <c r="B125" s="200" t="s">
        <v>618</v>
      </c>
      <c r="C125" s="77"/>
      <c r="D125" s="206">
        <v>44531</v>
      </c>
      <c r="E125" s="202">
        <v>63899.56</v>
      </c>
      <c r="F125" s="203">
        <v>0.0042</v>
      </c>
      <c r="G125" s="203">
        <v>0</v>
      </c>
      <c r="H125" s="77">
        <v>20</v>
      </c>
      <c r="I125" s="77"/>
      <c r="J125" s="215">
        <v>3192</v>
      </c>
      <c r="K125" s="215">
        <f t="shared" si="3"/>
        <v>3194.978</v>
      </c>
      <c r="L125" s="200" t="s">
        <v>497</v>
      </c>
      <c r="M125" s="106"/>
      <c r="N125" s="106"/>
      <c r="O125" s="106"/>
      <c r="P125" s="106"/>
      <c r="Q125" s="106"/>
      <c r="R125" s="106"/>
      <c r="S125" s="106"/>
      <c r="T125" s="106"/>
      <c r="U125" s="106"/>
      <c r="V125" s="106"/>
    </row>
    <row r="126" s="155" customFormat="1" customHeight="1" spans="1:22">
      <c r="A126" s="77">
        <v>93</v>
      </c>
      <c r="B126" s="200" t="s">
        <v>619</v>
      </c>
      <c r="C126" s="77"/>
      <c r="D126" s="206">
        <v>44531</v>
      </c>
      <c r="E126" s="202">
        <v>14395.87</v>
      </c>
      <c r="F126" s="203">
        <v>0.0042</v>
      </c>
      <c r="G126" s="203">
        <v>0</v>
      </c>
      <c r="H126" s="77">
        <v>20</v>
      </c>
      <c r="I126" s="77"/>
      <c r="J126" s="215">
        <v>720</v>
      </c>
      <c r="K126" s="215">
        <f t="shared" si="3"/>
        <v>719.7935</v>
      </c>
      <c r="L126" s="200" t="s">
        <v>497</v>
      </c>
      <c r="M126" s="106"/>
      <c r="N126" s="106"/>
      <c r="O126" s="106"/>
      <c r="P126" s="106"/>
      <c r="Q126" s="106"/>
      <c r="R126" s="106"/>
      <c r="S126" s="106"/>
      <c r="T126" s="106"/>
      <c r="U126" s="106"/>
      <c r="V126" s="106"/>
    </row>
    <row r="127" s="155" customFormat="1" customHeight="1" spans="1:22">
      <c r="A127" s="77">
        <v>94</v>
      </c>
      <c r="B127" s="200" t="s">
        <v>620</v>
      </c>
      <c r="C127" s="77"/>
      <c r="D127" s="206">
        <v>44531</v>
      </c>
      <c r="E127" s="202">
        <v>12191.07</v>
      </c>
      <c r="F127" s="203">
        <v>0.0042</v>
      </c>
      <c r="G127" s="203">
        <v>0</v>
      </c>
      <c r="H127" s="77">
        <v>20</v>
      </c>
      <c r="I127" s="77"/>
      <c r="J127" s="215">
        <v>600</v>
      </c>
      <c r="K127" s="215">
        <f t="shared" si="3"/>
        <v>609.5535</v>
      </c>
      <c r="L127" s="200" t="s">
        <v>497</v>
      </c>
      <c r="M127" s="106"/>
      <c r="N127" s="106"/>
      <c r="O127" s="106"/>
      <c r="P127" s="106"/>
      <c r="Q127" s="106"/>
      <c r="R127" s="106"/>
      <c r="S127" s="106"/>
      <c r="T127" s="106"/>
      <c r="U127" s="106"/>
      <c r="V127" s="106"/>
    </row>
    <row r="128" s="155" customFormat="1" customHeight="1" spans="1:22">
      <c r="A128" s="77">
        <v>95</v>
      </c>
      <c r="B128" s="200" t="s">
        <v>621</v>
      </c>
      <c r="C128" s="77"/>
      <c r="D128" s="206">
        <v>44531</v>
      </c>
      <c r="E128" s="202">
        <v>66751.71</v>
      </c>
      <c r="F128" s="203">
        <v>0.0042</v>
      </c>
      <c r="G128" s="203">
        <v>0</v>
      </c>
      <c r="H128" s="77">
        <v>20</v>
      </c>
      <c r="I128" s="77"/>
      <c r="J128" s="215">
        <v>3336</v>
      </c>
      <c r="K128" s="215">
        <f t="shared" si="3"/>
        <v>3337.5855</v>
      </c>
      <c r="L128" s="200" t="s">
        <v>497</v>
      </c>
      <c r="M128" s="106"/>
      <c r="N128" s="106"/>
      <c r="O128" s="106"/>
      <c r="P128" s="106"/>
      <c r="Q128" s="106"/>
      <c r="R128" s="106"/>
      <c r="S128" s="106"/>
      <c r="T128" s="106"/>
      <c r="U128" s="106"/>
      <c r="V128" s="106"/>
    </row>
    <row r="129" s="155" customFormat="1" customHeight="1" spans="1:22">
      <c r="A129" s="77">
        <v>96</v>
      </c>
      <c r="B129" s="200" t="s">
        <v>622</v>
      </c>
      <c r="C129" s="77"/>
      <c r="D129" s="206">
        <v>44531</v>
      </c>
      <c r="E129" s="202">
        <v>269528.8</v>
      </c>
      <c r="F129" s="203">
        <v>0.0042</v>
      </c>
      <c r="G129" s="203">
        <v>0</v>
      </c>
      <c r="H129" s="77">
        <v>20</v>
      </c>
      <c r="I129" s="77"/>
      <c r="J129" s="215">
        <v>13476</v>
      </c>
      <c r="K129" s="215">
        <f t="shared" si="3"/>
        <v>13476.44</v>
      </c>
      <c r="L129" s="200" t="s">
        <v>497</v>
      </c>
      <c r="M129" s="106"/>
      <c r="N129" s="106"/>
      <c r="O129" s="106"/>
      <c r="P129" s="106"/>
      <c r="Q129" s="106"/>
      <c r="R129" s="106"/>
      <c r="S129" s="106"/>
      <c r="T129" s="106"/>
      <c r="U129" s="106"/>
      <c r="V129" s="106"/>
    </row>
    <row r="130" s="155" customFormat="1" customHeight="1" spans="1:22">
      <c r="A130" s="77">
        <v>97</v>
      </c>
      <c r="B130" s="200" t="s">
        <v>623</v>
      </c>
      <c r="C130" s="77"/>
      <c r="D130" s="206">
        <v>44621</v>
      </c>
      <c r="E130" s="202">
        <v>80151.95</v>
      </c>
      <c r="F130" s="203">
        <v>0.0042</v>
      </c>
      <c r="G130" s="203">
        <v>0</v>
      </c>
      <c r="H130" s="77">
        <v>20</v>
      </c>
      <c r="I130" s="77"/>
      <c r="J130" s="215">
        <v>3340</v>
      </c>
      <c r="K130" s="215">
        <f>E130/H130/12*9</f>
        <v>3005.698125</v>
      </c>
      <c r="L130" s="200" t="s">
        <v>497</v>
      </c>
      <c r="M130" s="106"/>
      <c r="N130" s="106"/>
      <c r="O130" s="106"/>
      <c r="P130" s="106"/>
      <c r="Q130" s="106"/>
      <c r="R130" s="106"/>
      <c r="S130" s="106"/>
      <c r="T130" s="106"/>
      <c r="U130" s="106"/>
      <c r="V130" s="106"/>
    </row>
    <row r="131" s="155" customFormat="1" customHeight="1" spans="1:22">
      <c r="A131" s="77">
        <v>98</v>
      </c>
      <c r="B131" s="200" t="s">
        <v>624</v>
      </c>
      <c r="C131" s="77"/>
      <c r="D131" s="206">
        <v>44621</v>
      </c>
      <c r="E131" s="202">
        <v>13980</v>
      </c>
      <c r="F131" s="203">
        <v>0.0042</v>
      </c>
      <c r="G131" s="203">
        <v>0</v>
      </c>
      <c r="H131" s="77">
        <v>20</v>
      </c>
      <c r="I131" s="77"/>
      <c r="J131" s="215">
        <v>580</v>
      </c>
      <c r="K131" s="215">
        <f t="shared" ref="K131:K132" si="4">E131/H131/12*9</f>
        <v>524.25</v>
      </c>
      <c r="L131" s="200" t="s">
        <v>497</v>
      </c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</row>
    <row r="132" s="155" customFormat="1" customHeight="1" spans="1:22">
      <c r="A132" s="77">
        <v>99</v>
      </c>
      <c r="B132" s="200" t="s">
        <v>625</v>
      </c>
      <c r="C132" s="77"/>
      <c r="D132" s="206">
        <v>44621</v>
      </c>
      <c r="E132" s="202">
        <v>18859.4</v>
      </c>
      <c r="F132" s="203">
        <v>0.0042</v>
      </c>
      <c r="G132" s="203">
        <v>0</v>
      </c>
      <c r="H132" s="77">
        <v>20</v>
      </c>
      <c r="I132" s="77"/>
      <c r="J132" s="215">
        <v>790</v>
      </c>
      <c r="K132" s="215">
        <f t="shared" si="4"/>
        <v>707.2275</v>
      </c>
      <c r="L132" s="200" t="s">
        <v>497</v>
      </c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</row>
    <row r="133" s="155" customFormat="1" customHeight="1" spans="1:22">
      <c r="A133" s="77">
        <v>100</v>
      </c>
      <c r="B133" s="200" t="s">
        <v>626</v>
      </c>
      <c r="C133" s="77"/>
      <c r="D133" s="206">
        <v>44682</v>
      </c>
      <c r="E133" s="202">
        <v>104000</v>
      </c>
      <c r="F133" s="203">
        <v>0.0042</v>
      </c>
      <c r="G133" s="203">
        <v>0</v>
      </c>
      <c r="H133" s="77">
        <v>20</v>
      </c>
      <c r="I133" s="77"/>
      <c r="J133" s="215">
        <v>3464</v>
      </c>
      <c r="K133" s="215">
        <f>E133/H133/12*7</f>
        <v>3033.33333333333</v>
      </c>
      <c r="L133" s="200" t="s">
        <v>497</v>
      </c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</row>
    <row r="134" s="155" customFormat="1" customHeight="1" spans="1:22">
      <c r="A134" s="77">
        <v>101</v>
      </c>
      <c r="B134" s="200" t="s">
        <v>627</v>
      </c>
      <c r="C134" s="77"/>
      <c r="D134" s="206">
        <v>44682</v>
      </c>
      <c r="E134" s="202">
        <v>19333.38</v>
      </c>
      <c r="F134" s="203">
        <v>0.0042</v>
      </c>
      <c r="G134" s="203">
        <v>0</v>
      </c>
      <c r="H134" s="77">
        <v>20</v>
      </c>
      <c r="I134" s="77"/>
      <c r="J134" s="215">
        <v>648</v>
      </c>
      <c r="K134" s="215">
        <f t="shared" ref="K134:K142" si="5">E134/H134/12*7</f>
        <v>563.89025</v>
      </c>
      <c r="L134" s="200" t="s">
        <v>497</v>
      </c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</row>
    <row r="135" s="155" customFormat="1" customHeight="1" spans="1:22">
      <c r="A135" s="77">
        <v>102</v>
      </c>
      <c r="B135" s="200" t="s">
        <v>628</v>
      </c>
      <c r="C135" s="77"/>
      <c r="D135" s="206">
        <v>44682</v>
      </c>
      <c r="E135" s="202">
        <v>6698.24</v>
      </c>
      <c r="F135" s="203">
        <v>0.0042</v>
      </c>
      <c r="G135" s="203">
        <v>0</v>
      </c>
      <c r="H135" s="77">
        <v>20</v>
      </c>
      <c r="I135" s="77"/>
      <c r="J135" s="215">
        <v>224</v>
      </c>
      <c r="K135" s="215">
        <f t="shared" si="5"/>
        <v>195.365333333333</v>
      </c>
      <c r="L135" s="200" t="s">
        <v>497</v>
      </c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</row>
    <row r="136" s="155" customFormat="1" customHeight="1" spans="1:22">
      <c r="A136" s="77">
        <v>103</v>
      </c>
      <c r="B136" s="200" t="s">
        <v>629</v>
      </c>
      <c r="C136" s="77"/>
      <c r="D136" s="206">
        <v>44682</v>
      </c>
      <c r="E136" s="202">
        <v>5657.26</v>
      </c>
      <c r="F136" s="203">
        <v>0.0042</v>
      </c>
      <c r="G136" s="203">
        <v>0</v>
      </c>
      <c r="H136" s="77">
        <v>20</v>
      </c>
      <c r="I136" s="77"/>
      <c r="J136" s="215">
        <v>192</v>
      </c>
      <c r="K136" s="215">
        <f t="shared" si="5"/>
        <v>165.003416666667</v>
      </c>
      <c r="L136" s="200" t="s">
        <v>497</v>
      </c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</row>
    <row r="137" s="155" customFormat="1" customHeight="1" spans="1:22">
      <c r="A137" s="77">
        <v>104</v>
      </c>
      <c r="B137" s="200" t="s">
        <v>630</v>
      </c>
      <c r="C137" s="77"/>
      <c r="D137" s="206">
        <v>44682</v>
      </c>
      <c r="E137" s="202">
        <v>5703.08</v>
      </c>
      <c r="F137" s="203">
        <v>0.0042</v>
      </c>
      <c r="G137" s="203">
        <v>0</v>
      </c>
      <c r="H137" s="77">
        <v>20</v>
      </c>
      <c r="I137" s="77"/>
      <c r="J137" s="215">
        <v>192</v>
      </c>
      <c r="K137" s="215">
        <f t="shared" si="5"/>
        <v>166.339833333333</v>
      </c>
      <c r="L137" s="200" t="s">
        <v>497</v>
      </c>
      <c r="M137" s="106"/>
      <c r="N137" s="106"/>
      <c r="O137" s="106"/>
      <c r="P137" s="106"/>
      <c r="Q137" s="106"/>
      <c r="R137" s="106"/>
      <c r="S137" s="106"/>
      <c r="T137" s="106"/>
      <c r="U137" s="106"/>
      <c r="V137" s="106"/>
    </row>
    <row r="138" s="155" customFormat="1" customHeight="1" spans="1:22">
      <c r="A138" s="77">
        <v>105</v>
      </c>
      <c r="B138" s="200" t="s">
        <v>631</v>
      </c>
      <c r="C138" s="77"/>
      <c r="D138" s="206">
        <v>44682</v>
      </c>
      <c r="E138" s="202">
        <v>15364.75</v>
      </c>
      <c r="F138" s="203">
        <v>0.0042</v>
      </c>
      <c r="G138" s="203">
        <v>0</v>
      </c>
      <c r="H138" s="77">
        <v>20</v>
      </c>
      <c r="I138" s="77"/>
      <c r="J138" s="215">
        <v>512</v>
      </c>
      <c r="K138" s="215">
        <f t="shared" si="5"/>
        <v>448.138541666667</v>
      </c>
      <c r="L138" s="200" t="s">
        <v>497</v>
      </c>
      <c r="M138" s="106"/>
      <c r="N138" s="106"/>
      <c r="O138" s="106"/>
      <c r="P138" s="106"/>
      <c r="Q138" s="106"/>
      <c r="R138" s="106"/>
      <c r="S138" s="106"/>
      <c r="T138" s="106"/>
      <c r="U138" s="106"/>
      <c r="V138" s="106"/>
    </row>
    <row r="139" s="155" customFormat="1" customHeight="1" spans="1:22">
      <c r="A139" s="77">
        <v>106</v>
      </c>
      <c r="B139" s="200" t="s">
        <v>632</v>
      </c>
      <c r="C139" s="77"/>
      <c r="D139" s="206">
        <v>44682</v>
      </c>
      <c r="E139" s="202">
        <v>3516.99</v>
      </c>
      <c r="F139" s="203">
        <v>0.0042</v>
      </c>
      <c r="G139" s="203">
        <v>0</v>
      </c>
      <c r="H139" s="77">
        <v>20</v>
      </c>
      <c r="I139" s="77"/>
      <c r="J139" s="215">
        <v>120</v>
      </c>
      <c r="K139" s="215">
        <f t="shared" si="5"/>
        <v>102.578875</v>
      </c>
      <c r="L139" s="200" t="s">
        <v>497</v>
      </c>
      <c r="M139" s="106"/>
      <c r="N139" s="106"/>
      <c r="O139" s="106"/>
      <c r="P139" s="106"/>
      <c r="Q139" s="106"/>
      <c r="R139" s="106"/>
      <c r="S139" s="106"/>
      <c r="T139" s="106"/>
      <c r="U139" s="106"/>
      <c r="V139" s="106"/>
    </row>
    <row r="140" s="155" customFormat="1" customHeight="1" spans="1:22">
      <c r="A140" s="77">
        <v>107</v>
      </c>
      <c r="B140" s="200" t="s">
        <v>633</v>
      </c>
      <c r="C140" s="77"/>
      <c r="D140" s="206">
        <v>44682</v>
      </c>
      <c r="E140" s="202">
        <v>3826.39</v>
      </c>
      <c r="F140" s="203">
        <v>0.0042</v>
      </c>
      <c r="G140" s="203">
        <v>0</v>
      </c>
      <c r="H140" s="77">
        <v>20</v>
      </c>
      <c r="I140" s="77"/>
      <c r="J140" s="215">
        <v>128</v>
      </c>
      <c r="K140" s="215">
        <f t="shared" si="5"/>
        <v>111.603041666667</v>
      </c>
      <c r="L140" s="200" t="s">
        <v>497</v>
      </c>
      <c r="M140" s="106"/>
      <c r="N140" s="106"/>
      <c r="O140" s="106"/>
      <c r="P140" s="106"/>
      <c r="Q140" s="106"/>
      <c r="R140" s="106"/>
      <c r="S140" s="106"/>
      <c r="T140" s="106"/>
      <c r="U140" s="106"/>
      <c r="V140" s="106"/>
    </row>
    <row r="141" s="155" customFormat="1" customHeight="1" spans="1:22">
      <c r="A141" s="77">
        <v>108</v>
      </c>
      <c r="B141" s="200" t="s">
        <v>634</v>
      </c>
      <c r="C141" s="77"/>
      <c r="D141" s="206">
        <v>44682</v>
      </c>
      <c r="E141" s="202">
        <v>2043.07</v>
      </c>
      <c r="F141" s="203">
        <v>0.0042</v>
      </c>
      <c r="G141" s="203">
        <v>0</v>
      </c>
      <c r="H141" s="77">
        <v>20</v>
      </c>
      <c r="I141" s="77"/>
      <c r="J141" s="215">
        <v>72</v>
      </c>
      <c r="K141" s="215">
        <f t="shared" si="5"/>
        <v>59.5895416666667</v>
      </c>
      <c r="L141" s="200" t="s">
        <v>497</v>
      </c>
      <c r="M141" s="106"/>
      <c r="N141" s="106"/>
      <c r="O141" s="106"/>
      <c r="P141" s="106"/>
      <c r="Q141" s="106"/>
      <c r="R141" s="106"/>
      <c r="S141" s="106"/>
      <c r="T141" s="106"/>
      <c r="U141" s="106"/>
      <c r="V141" s="106"/>
    </row>
    <row r="142" s="155" customFormat="1" customHeight="1" spans="1:22">
      <c r="A142" s="77">
        <v>109</v>
      </c>
      <c r="B142" s="200" t="s">
        <v>635</v>
      </c>
      <c r="C142" s="77"/>
      <c r="D142" s="206">
        <v>44682</v>
      </c>
      <c r="E142" s="202">
        <v>13599.2</v>
      </c>
      <c r="F142" s="203">
        <v>0.0042</v>
      </c>
      <c r="G142" s="203">
        <v>0</v>
      </c>
      <c r="H142" s="77">
        <v>20</v>
      </c>
      <c r="I142" s="77"/>
      <c r="J142" s="215">
        <v>456</v>
      </c>
      <c r="K142" s="215">
        <f t="shared" si="5"/>
        <v>396.643333333333</v>
      </c>
      <c r="L142" s="200" t="s">
        <v>497</v>
      </c>
      <c r="M142" s="106"/>
      <c r="N142" s="106"/>
      <c r="O142" s="106"/>
      <c r="P142" s="106"/>
      <c r="Q142" s="106"/>
      <c r="R142" s="106"/>
      <c r="S142" s="106"/>
      <c r="T142" s="106"/>
      <c r="U142" s="106"/>
      <c r="V142" s="106"/>
    </row>
    <row r="143" s="155" customFormat="1" customHeight="1" spans="1:22">
      <c r="A143" s="77">
        <v>110</v>
      </c>
      <c r="B143" s="200" t="s">
        <v>628</v>
      </c>
      <c r="C143" s="77"/>
      <c r="D143" s="206">
        <v>44805</v>
      </c>
      <c r="E143" s="202">
        <v>8006.19</v>
      </c>
      <c r="F143" s="203">
        <v>0.0042</v>
      </c>
      <c r="G143" s="203">
        <v>0</v>
      </c>
      <c r="H143" s="77">
        <v>20</v>
      </c>
      <c r="I143" s="77"/>
      <c r="J143" s="215">
        <v>132</v>
      </c>
      <c r="K143" s="215">
        <f>E143/H143/12*3</f>
        <v>100.077375</v>
      </c>
      <c r="L143" s="200" t="s">
        <v>497</v>
      </c>
      <c r="M143" s="106"/>
      <c r="N143" s="106"/>
      <c r="O143" s="106"/>
      <c r="P143" s="106"/>
      <c r="Q143" s="106"/>
      <c r="R143" s="106"/>
      <c r="S143" s="106"/>
      <c r="T143" s="106"/>
      <c r="U143" s="106"/>
      <c r="V143" s="106"/>
    </row>
    <row r="144" s="155" customFormat="1" customHeight="1" spans="1:22">
      <c r="A144" s="77">
        <v>111</v>
      </c>
      <c r="B144" s="200" t="s">
        <v>636</v>
      </c>
      <c r="C144" s="77"/>
      <c r="D144" s="206">
        <v>44805</v>
      </c>
      <c r="E144" s="202">
        <v>26496.03</v>
      </c>
      <c r="F144" s="203">
        <v>0.0042</v>
      </c>
      <c r="G144" s="203">
        <v>0</v>
      </c>
      <c r="H144" s="77">
        <v>20</v>
      </c>
      <c r="I144" s="77"/>
      <c r="J144" s="215">
        <v>404</v>
      </c>
      <c r="K144" s="215">
        <f t="shared" ref="K144:K158" si="6">E144/H144/12*3</f>
        <v>331.200375</v>
      </c>
      <c r="L144" s="200" t="s">
        <v>497</v>
      </c>
      <c r="M144" s="106"/>
      <c r="N144" s="106"/>
      <c r="O144" s="106"/>
      <c r="P144" s="106"/>
      <c r="Q144" s="106"/>
      <c r="R144" s="106"/>
      <c r="S144" s="106"/>
      <c r="T144" s="106"/>
      <c r="U144" s="106"/>
      <c r="V144" s="106"/>
    </row>
    <row r="145" s="155" customFormat="1" customHeight="1" spans="1:22">
      <c r="A145" s="77">
        <v>112</v>
      </c>
      <c r="B145" s="200" t="s">
        <v>637</v>
      </c>
      <c r="C145" s="77"/>
      <c r="D145" s="206">
        <v>44805</v>
      </c>
      <c r="E145" s="202">
        <v>40482.66</v>
      </c>
      <c r="F145" s="203">
        <v>0.0042</v>
      </c>
      <c r="G145" s="203">
        <v>0</v>
      </c>
      <c r="H145" s="77">
        <v>20</v>
      </c>
      <c r="I145" s="77"/>
      <c r="J145" s="215">
        <v>589</v>
      </c>
      <c r="K145" s="215">
        <f t="shared" si="6"/>
        <v>506.03325</v>
      </c>
      <c r="L145" s="200" t="s">
        <v>497</v>
      </c>
      <c r="M145" s="106"/>
      <c r="N145" s="106"/>
      <c r="O145" s="106"/>
      <c r="P145" s="106"/>
      <c r="Q145" s="106"/>
      <c r="R145" s="106"/>
      <c r="S145" s="106"/>
      <c r="T145" s="106"/>
      <c r="U145" s="106"/>
      <c r="V145" s="106"/>
    </row>
    <row r="146" s="155" customFormat="1" customHeight="1" spans="1:22">
      <c r="A146" s="77">
        <v>113</v>
      </c>
      <c r="B146" s="200" t="s">
        <v>638</v>
      </c>
      <c r="C146" s="77"/>
      <c r="D146" s="206">
        <v>44805</v>
      </c>
      <c r="E146" s="202">
        <v>4832.17</v>
      </c>
      <c r="F146" s="203">
        <v>0.0042</v>
      </c>
      <c r="G146" s="203">
        <v>0</v>
      </c>
      <c r="H146" s="77">
        <v>20</v>
      </c>
      <c r="I146" s="77"/>
      <c r="J146" s="215">
        <v>80</v>
      </c>
      <c r="K146" s="215">
        <f t="shared" si="6"/>
        <v>60.402125</v>
      </c>
      <c r="L146" s="200" t="s">
        <v>497</v>
      </c>
      <c r="M146" s="106"/>
      <c r="N146" s="106"/>
      <c r="O146" s="106"/>
      <c r="P146" s="106"/>
      <c r="Q146" s="106"/>
      <c r="R146" s="106"/>
      <c r="S146" s="106"/>
      <c r="T146" s="106"/>
      <c r="U146" s="106"/>
      <c r="V146" s="106"/>
    </row>
    <row r="147" s="155" customFormat="1" customHeight="1" spans="1:22">
      <c r="A147" s="77">
        <v>114</v>
      </c>
      <c r="B147" s="200" t="s">
        <v>639</v>
      </c>
      <c r="C147" s="77"/>
      <c r="D147" s="206">
        <v>44805</v>
      </c>
      <c r="E147" s="202">
        <v>3064.56</v>
      </c>
      <c r="F147" s="203">
        <v>0.0042</v>
      </c>
      <c r="G147" s="203">
        <v>0</v>
      </c>
      <c r="H147" s="77">
        <v>20</v>
      </c>
      <c r="I147" s="77"/>
      <c r="J147" s="215">
        <v>52</v>
      </c>
      <c r="K147" s="215">
        <f t="shared" si="6"/>
        <v>38.307</v>
      </c>
      <c r="L147" s="200" t="s">
        <v>497</v>
      </c>
      <c r="M147" s="106"/>
      <c r="N147" s="106"/>
      <c r="O147" s="106"/>
      <c r="P147" s="106"/>
      <c r="Q147" s="106"/>
      <c r="R147" s="106"/>
      <c r="S147" s="106"/>
      <c r="T147" s="106"/>
      <c r="U147" s="106"/>
      <c r="V147" s="106"/>
    </row>
    <row r="148" s="155" customFormat="1" customHeight="1" spans="1:22">
      <c r="A148" s="77">
        <v>115</v>
      </c>
      <c r="B148" s="200" t="s">
        <v>640</v>
      </c>
      <c r="C148" s="77"/>
      <c r="D148" s="206">
        <v>44805</v>
      </c>
      <c r="E148" s="202">
        <v>6000.37</v>
      </c>
      <c r="F148" s="203">
        <v>0.0042</v>
      </c>
      <c r="G148" s="203">
        <v>0</v>
      </c>
      <c r="H148" s="77">
        <v>20</v>
      </c>
      <c r="I148" s="77"/>
      <c r="J148" s="215">
        <v>100</v>
      </c>
      <c r="K148" s="215">
        <f t="shared" si="6"/>
        <v>75.004625</v>
      </c>
      <c r="L148" s="200" t="s">
        <v>497</v>
      </c>
      <c r="M148" s="106"/>
      <c r="N148" s="106"/>
      <c r="O148" s="106"/>
      <c r="P148" s="106"/>
      <c r="Q148" s="106"/>
      <c r="R148" s="106"/>
      <c r="S148" s="106"/>
      <c r="T148" s="106"/>
      <c r="U148" s="106"/>
      <c r="V148" s="106"/>
    </row>
    <row r="149" s="155" customFormat="1" customHeight="1" spans="1:22">
      <c r="A149" s="77">
        <v>116</v>
      </c>
      <c r="B149" s="200" t="s">
        <v>641</v>
      </c>
      <c r="C149" s="77"/>
      <c r="D149" s="206">
        <v>44805</v>
      </c>
      <c r="E149" s="202">
        <v>12287.13</v>
      </c>
      <c r="F149" s="203">
        <v>0.0042</v>
      </c>
      <c r="G149" s="203">
        <v>0</v>
      </c>
      <c r="H149" s="77">
        <v>20</v>
      </c>
      <c r="I149" s="77"/>
      <c r="J149" s="215">
        <v>204</v>
      </c>
      <c r="K149" s="215">
        <f t="shared" si="6"/>
        <v>153.589125</v>
      </c>
      <c r="L149" s="200" t="s">
        <v>497</v>
      </c>
      <c r="M149" s="106"/>
      <c r="N149" s="106"/>
      <c r="O149" s="106"/>
      <c r="P149" s="106"/>
      <c r="Q149" s="106"/>
      <c r="R149" s="106"/>
      <c r="S149" s="106"/>
      <c r="T149" s="106"/>
      <c r="U149" s="106"/>
      <c r="V149" s="106"/>
    </row>
    <row r="150" s="155" customFormat="1" customHeight="1" spans="1:22">
      <c r="A150" s="77">
        <v>117</v>
      </c>
      <c r="B150" s="200" t="s">
        <v>642</v>
      </c>
      <c r="C150" s="77"/>
      <c r="D150" s="206">
        <v>44805</v>
      </c>
      <c r="E150" s="202">
        <v>9893.47</v>
      </c>
      <c r="F150" s="203">
        <v>0.0042</v>
      </c>
      <c r="G150" s="203">
        <v>0</v>
      </c>
      <c r="H150" s="77">
        <v>20</v>
      </c>
      <c r="I150" s="77"/>
      <c r="J150" s="215">
        <v>164</v>
      </c>
      <c r="K150" s="215">
        <f t="shared" si="6"/>
        <v>123.668375</v>
      </c>
      <c r="L150" s="200" t="s">
        <v>497</v>
      </c>
      <c r="M150" s="106"/>
      <c r="N150" s="106"/>
      <c r="O150" s="106"/>
      <c r="P150" s="106"/>
      <c r="Q150" s="106"/>
      <c r="R150" s="106"/>
      <c r="S150" s="106"/>
      <c r="T150" s="106"/>
      <c r="U150" s="106"/>
      <c r="V150" s="106"/>
    </row>
    <row r="151" s="155" customFormat="1" customHeight="1" spans="1:22">
      <c r="A151" s="77">
        <v>118</v>
      </c>
      <c r="B151" s="200" t="s">
        <v>643</v>
      </c>
      <c r="C151" s="77"/>
      <c r="D151" s="206">
        <v>44805</v>
      </c>
      <c r="E151" s="202">
        <v>9726.35</v>
      </c>
      <c r="F151" s="203">
        <v>0.0042</v>
      </c>
      <c r="G151" s="203">
        <v>0</v>
      </c>
      <c r="H151" s="77">
        <v>20</v>
      </c>
      <c r="I151" s="77"/>
      <c r="J151" s="215">
        <v>164</v>
      </c>
      <c r="K151" s="215">
        <f t="shared" si="6"/>
        <v>121.579375</v>
      </c>
      <c r="L151" s="200" t="s">
        <v>497</v>
      </c>
      <c r="M151" s="106"/>
      <c r="N151" s="106"/>
      <c r="O151" s="106"/>
      <c r="P151" s="106"/>
      <c r="Q151" s="106"/>
      <c r="R151" s="106"/>
      <c r="S151" s="106"/>
      <c r="T151" s="106"/>
      <c r="U151" s="106"/>
      <c r="V151" s="106"/>
    </row>
    <row r="152" s="155" customFormat="1" customHeight="1" spans="1:22">
      <c r="A152" s="77">
        <v>119</v>
      </c>
      <c r="B152" s="200" t="s">
        <v>644</v>
      </c>
      <c r="C152" s="77"/>
      <c r="D152" s="206">
        <v>44805</v>
      </c>
      <c r="E152" s="202">
        <v>11765</v>
      </c>
      <c r="F152" s="203">
        <v>0.0042</v>
      </c>
      <c r="G152" s="203">
        <v>0</v>
      </c>
      <c r="H152" s="77">
        <v>20</v>
      </c>
      <c r="I152" s="77"/>
      <c r="J152" s="215">
        <v>196</v>
      </c>
      <c r="K152" s="215">
        <f t="shared" si="6"/>
        <v>147.0625</v>
      </c>
      <c r="L152" s="200" t="s">
        <v>497</v>
      </c>
      <c r="M152" s="106"/>
      <c r="N152" s="106"/>
      <c r="O152" s="106"/>
      <c r="P152" s="106"/>
      <c r="Q152" s="106"/>
      <c r="R152" s="106"/>
      <c r="S152" s="106"/>
      <c r="T152" s="106"/>
      <c r="U152" s="106"/>
      <c r="V152" s="106"/>
    </row>
    <row r="153" s="155" customFormat="1" customHeight="1" spans="1:22">
      <c r="A153" s="77">
        <v>120</v>
      </c>
      <c r="B153" s="200" t="s">
        <v>645</v>
      </c>
      <c r="C153" s="77"/>
      <c r="D153" s="206">
        <v>44805</v>
      </c>
      <c r="E153" s="202">
        <v>2674.36</v>
      </c>
      <c r="F153" s="203">
        <v>0.0042</v>
      </c>
      <c r="G153" s="203">
        <v>0</v>
      </c>
      <c r="H153" s="77">
        <v>20</v>
      </c>
      <c r="I153" s="77"/>
      <c r="J153" s="215">
        <v>44</v>
      </c>
      <c r="K153" s="215">
        <f t="shared" si="6"/>
        <v>33.4295</v>
      </c>
      <c r="L153" s="200" t="s">
        <v>497</v>
      </c>
      <c r="M153" s="106"/>
      <c r="N153" s="106"/>
      <c r="O153" s="106"/>
      <c r="P153" s="106"/>
      <c r="Q153" s="106"/>
      <c r="R153" s="106"/>
      <c r="S153" s="106"/>
      <c r="T153" s="106"/>
      <c r="U153" s="106"/>
      <c r="V153" s="106"/>
    </row>
    <row r="154" s="155" customFormat="1" customHeight="1" spans="1:22">
      <c r="A154" s="77">
        <v>121</v>
      </c>
      <c r="B154" s="200" t="s">
        <v>646</v>
      </c>
      <c r="C154" s="77"/>
      <c r="D154" s="206">
        <v>44805</v>
      </c>
      <c r="E154" s="202">
        <v>6919.54</v>
      </c>
      <c r="F154" s="203">
        <v>0.0042</v>
      </c>
      <c r="G154" s="203">
        <v>0</v>
      </c>
      <c r="H154" s="77">
        <v>20</v>
      </c>
      <c r="I154" s="77"/>
      <c r="J154" s="215">
        <v>116</v>
      </c>
      <c r="K154" s="215">
        <f t="shared" si="6"/>
        <v>86.49425</v>
      </c>
      <c r="L154" s="200" t="s">
        <v>497</v>
      </c>
      <c r="M154" s="106"/>
      <c r="N154" s="106"/>
      <c r="O154" s="106"/>
      <c r="P154" s="106"/>
      <c r="Q154" s="106"/>
      <c r="R154" s="106"/>
      <c r="S154" s="106"/>
      <c r="T154" s="106"/>
      <c r="U154" s="106"/>
      <c r="V154" s="106"/>
    </row>
    <row r="155" s="155" customFormat="1" customHeight="1" spans="1:22">
      <c r="A155" s="77">
        <v>122</v>
      </c>
      <c r="B155" s="200" t="s">
        <v>647</v>
      </c>
      <c r="C155" s="77"/>
      <c r="D155" s="206">
        <v>44805</v>
      </c>
      <c r="E155" s="202">
        <v>3055.12</v>
      </c>
      <c r="F155" s="203">
        <v>0.0042</v>
      </c>
      <c r="G155" s="203">
        <v>0</v>
      </c>
      <c r="H155" s="77">
        <v>20</v>
      </c>
      <c r="I155" s="77"/>
      <c r="J155" s="215">
        <v>52</v>
      </c>
      <c r="K155" s="215">
        <f t="shared" si="6"/>
        <v>38.189</v>
      </c>
      <c r="L155" s="200" t="s">
        <v>497</v>
      </c>
      <c r="M155" s="106"/>
      <c r="N155" s="106"/>
      <c r="O155" s="106"/>
      <c r="P155" s="106"/>
      <c r="Q155" s="106"/>
      <c r="R155" s="106"/>
      <c r="S155" s="106"/>
      <c r="T155" s="106"/>
      <c r="U155" s="106"/>
      <c r="V155" s="106"/>
    </row>
    <row r="156" s="155" customFormat="1" customHeight="1" spans="1:22">
      <c r="A156" s="77">
        <v>123</v>
      </c>
      <c r="B156" s="200" t="s">
        <v>648</v>
      </c>
      <c r="C156" s="77"/>
      <c r="D156" s="206">
        <v>44805</v>
      </c>
      <c r="E156" s="202">
        <v>25129.4</v>
      </c>
      <c r="F156" s="203">
        <v>0.0042</v>
      </c>
      <c r="G156" s="203">
        <v>0</v>
      </c>
      <c r="H156" s="77">
        <v>20</v>
      </c>
      <c r="I156" s="77"/>
      <c r="J156" s="215">
        <v>420</v>
      </c>
      <c r="K156" s="215">
        <f t="shared" si="6"/>
        <v>314.1175</v>
      </c>
      <c r="L156" s="200" t="s">
        <v>497</v>
      </c>
      <c r="M156" s="106"/>
      <c r="N156" s="106"/>
      <c r="O156" s="106"/>
      <c r="P156" s="106"/>
      <c r="Q156" s="106"/>
      <c r="R156" s="106"/>
      <c r="S156" s="106"/>
      <c r="T156" s="106"/>
      <c r="U156" s="106"/>
      <c r="V156" s="106"/>
    </row>
    <row r="157" s="155" customFormat="1" customHeight="1" spans="1:22">
      <c r="A157" s="77">
        <v>124</v>
      </c>
      <c r="B157" s="200" t="s">
        <v>649</v>
      </c>
      <c r="C157" s="77"/>
      <c r="D157" s="206">
        <v>44805</v>
      </c>
      <c r="E157" s="202">
        <v>24758.88</v>
      </c>
      <c r="F157" s="203">
        <v>0.0042</v>
      </c>
      <c r="G157" s="203">
        <v>0</v>
      </c>
      <c r="H157" s="77">
        <v>20</v>
      </c>
      <c r="I157" s="77"/>
      <c r="J157" s="215">
        <v>416</v>
      </c>
      <c r="K157" s="215">
        <f t="shared" si="6"/>
        <v>309.486</v>
      </c>
      <c r="L157" s="200" t="s">
        <v>497</v>
      </c>
      <c r="M157" s="106"/>
      <c r="N157" s="106"/>
      <c r="O157" s="106"/>
      <c r="P157" s="106"/>
      <c r="Q157" s="106"/>
      <c r="R157" s="106"/>
      <c r="S157" s="106"/>
      <c r="T157" s="106"/>
      <c r="U157" s="106"/>
      <c r="V157" s="106"/>
    </row>
    <row r="158" s="155" customFormat="1" customHeight="1" spans="1:22">
      <c r="A158" s="77">
        <v>125</v>
      </c>
      <c r="B158" s="200" t="s">
        <v>650</v>
      </c>
      <c r="C158" s="77"/>
      <c r="D158" s="206">
        <v>44805</v>
      </c>
      <c r="E158" s="202">
        <v>5508.8</v>
      </c>
      <c r="F158" s="203">
        <v>0.0042</v>
      </c>
      <c r="G158" s="203">
        <v>0</v>
      </c>
      <c r="H158" s="77">
        <v>20</v>
      </c>
      <c r="I158" s="77"/>
      <c r="J158" s="215">
        <v>92</v>
      </c>
      <c r="K158" s="215">
        <f t="shared" si="6"/>
        <v>68.86</v>
      </c>
      <c r="L158" s="200" t="s">
        <v>497</v>
      </c>
      <c r="M158" s="106"/>
      <c r="N158" s="106"/>
      <c r="O158" s="106"/>
      <c r="P158" s="106"/>
      <c r="Q158" s="106"/>
      <c r="R158" s="106"/>
      <c r="S158" s="106"/>
      <c r="T158" s="106"/>
      <c r="U158" s="106"/>
      <c r="V158" s="106"/>
    </row>
    <row r="159" s="155" customFormat="1" customHeight="1" spans="1:22">
      <c r="A159" s="77">
        <v>126</v>
      </c>
      <c r="B159" s="200" t="s">
        <v>651</v>
      </c>
      <c r="C159" s="77"/>
      <c r="D159" s="206">
        <v>44835</v>
      </c>
      <c r="E159" s="202">
        <v>6339.76</v>
      </c>
      <c r="F159" s="203">
        <v>0.0042</v>
      </c>
      <c r="G159" s="203">
        <v>0</v>
      </c>
      <c r="H159" s="77">
        <v>20</v>
      </c>
      <c r="I159" s="77"/>
      <c r="J159" s="215">
        <v>78</v>
      </c>
      <c r="K159" s="215">
        <f>E159/H159/12*2</f>
        <v>52.8313333333333</v>
      </c>
      <c r="L159" s="200" t="s">
        <v>497</v>
      </c>
      <c r="M159" s="106"/>
      <c r="N159" s="106"/>
      <c r="O159" s="106"/>
      <c r="P159" s="106"/>
      <c r="Q159" s="106"/>
      <c r="R159" s="106"/>
      <c r="S159" s="106"/>
      <c r="T159" s="106"/>
      <c r="U159" s="106"/>
      <c r="V159" s="106"/>
    </row>
    <row r="160" s="155" customFormat="1" customHeight="1" spans="1:22">
      <c r="A160" s="77">
        <v>127</v>
      </c>
      <c r="B160" s="200" t="s">
        <v>652</v>
      </c>
      <c r="C160" s="77"/>
      <c r="D160" s="206">
        <v>44835</v>
      </c>
      <c r="E160" s="202">
        <v>2941</v>
      </c>
      <c r="F160" s="203">
        <v>0.0042</v>
      </c>
      <c r="G160" s="203">
        <v>0</v>
      </c>
      <c r="H160" s="77">
        <v>20</v>
      </c>
      <c r="I160" s="77"/>
      <c r="J160" s="215">
        <v>36</v>
      </c>
      <c r="K160" s="215">
        <f t="shared" ref="K160:K164" si="7">E160/H160/12*2</f>
        <v>24.5083333333333</v>
      </c>
      <c r="L160" s="200" t="s">
        <v>497</v>
      </c>
      <c r="M160" s="106"/>
      <c r="N160" s="106"/>
      <c r="O160" s="106"/>
      <c r="P160" s="106"/>
      <c r="Q160" s="106"/>
      <c r="R160" s="106"/>
      <c r="S160" s="106"/>
      <c r="T160" s="106"/>
      <c r="U160" s="106"/>
      <c r="V160" s="106"/>
    </row>
    <row r="161" s="155" customFormat="1" customHeight="1" spans="1:22">
      <c r="A161" s="77">
        <v>128</v>
      </c>
      <c r="B161" s="200" t="s">
        <v>653</v>
      </c>
      <c r="C161" s="77"/>
      <c r="D161" s="206">
        <v>44835</v>
      </c>
      <c r="E161" s="202">
        <v>17755.2</v>
      </c>
      <c r="F161" s="203">
        <v>0.0042</v>
      </c>
      <c r="G161" s="203">
        <v>0</v>
      </c>
      <c r="H161" s="77">
        <v>20</v>
      </c>
      <c r="I161" s="77"/>
      <c r="J161" s="215">
        <v>222</v>
      </c>
      <c r="K161" s="215">
        <f t="shared" si="7"/>
        <v>147.96</v>
      </c>
      <c r="L161" s="200" t="s">
        <v>497</v>
      </c>
      <c r="M161" s="106"/>
      <c r="N161" s="106"/>
      <c r="O161" s="106"/>
      <c r="P161" s="106"/>
      <c r="Q161" s="106"/>
      <c r="R161" s="106"/>
      <c r="S161" s="106"/>
      <c r="T161" s="106"/>
      <c r="U161" s="106"/>
      <c r="V161" s="106"/>
    </row>
    <row r="162" s="155" customFormat="1" customHeight="1" spans="1:22">
      <c r="A162" s="77">
        <v>129</v>
      </c>
      <c r="B162" s="200" t="s">
        <v>654</v>
      </c>
      <c r="C162" s="77"/>
      <c r="D162" s="206">
        <v>44835</v>
      </c>
      <c r="E162" s="202">
        <v>12699.61</v>
      </c>
      <c r="F162" s="203">
        <v>0.0042</v>
      </c>
      <c r="G162" s="203">
        <v>0</v>
      </c>
      <c r="H162" s="77">
        <v>20</v>
      </c>
      <c r="I162" s="77"/>
      <c r="J162" s="215">
        <v>159</v>
      </c>
      <c r="K162" s="215">
        <f t="shared" si="7"/>
        <v>105.830083333333</v>
      </c>
      <c r="L162" s="200" t="s">
        <v>497</v>
      </c>
      <c r="M162" s="106"/>
      <c r="N162" s="106"/>
      <c r="O162" s="106"/>
      <c r="P162" s="106"/>
      <c r="Q162" s="106"/>
      <c r="R162" s="106"/>
      <c r="S162" s="106"/>
      <c r="T162" s="106"/>
      <c r="U162" s="106"/>
      <c r="V162" s="106"/>
    </row>
    <row r="163" s="155" customFormat="1" customHeight="1" spans="1:22">
      <c r="A163" s="77">
        <v>130</v>
      </c>
      <c r="B163" s="200" t="s">
        <v>655</v>
      </c>
      <c r="C163" s="77"/>
      <c r="D163" s="206">
        <v>44835</v>
      </c>
      <c r="E163" s="202">
        <v>3658</v>
      </c>
      <c r="F163" s="203">
        <v>0.0042</v>
      </c>
      <c r="G163" s="203">
        <v>0</v>
      </c>
      <c r="H163" s="77">
        <v>20</v>
      </c>
      <c r="I163" s="77"/>
      <c r="J163" s="215">
        <v>45</v>
      </c>
      <c r="K163" s="215">
        <f t="shared" si="7"/>
        <v>30.4833333333333</v>
      </c>
      <c r="L163" s="200" t="s">
        <v>497</v>
      </c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</row>
    <row r="164" s="155" customFormat="1" customHeight="1" spans="1:22">
      <c r="A164" s="77">
        <v>131</v>
      </c>
      <c r="B164" s="200" t="s">
        <v>656</v>
      </c>
      <c r="C164" s="77"/>
      <c r="D164" s="206">
        <v>44835</v>
      </c>
      <c r="E164" s="202">
        <v>9950</v>
      </c>
      <c r="F164" s="203">
        <v>0.0042</v>
      </c>
      <c r="G164" s="203">
        <v>0</v>
      </c>
      <c r="H164" s="77">
        <v>20</v>
      </c>
      <c r="I164" s="77"/>
      <c r="J164" s="215">
        <v>126</v>
      </c>
      <c r="K164" s="215">
        <f t="shared" si="7"/>
        <v>82.9166666666667</v>
      </c>
      <c r="L164" s="200" t="s">
        <v>497</v>
      </c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</row>
    <row r="165" s="155" customFormat="1" customHeight="1" spans="1:22">
      <c r="A165" s="77">
        <v>132</v>
      </c>
      <c r="B165" s="200" t="s">
        <v>657</v>
      </c>
      <c r="C165" s="77"/>
      <c r="D165" s="206">
        <v>44896</v>
      </c>
      <c r="E165" s="202">
        <v>4046.38</v>
      </c>
      <c r="F165" s="203">
        <v>0.0042</v>
      </c>
      <c r="G165" s="203">
        <v>0</v>
      </c>
      <c r="H165" s="77">
        <v>20</v>
      </c>
      <c r="I165" s="77"/>
      <c r="J165" s="215">
        <v>17</v>
      </c>
      <c r="K165" s="215">
        <v>0</v>
      </c>
      <c r="L165" s="200" t="s">
        <v>497</v>
      </c>
      <c r="M165" s="106"/>
      <c r="N165" s="106"/>
      <c r="O165" s="106"/>
      <c r="P165" s="106"/>
      <c r="Q165" s="106"/>
      <c r="R165" s="106"/>
      <c r="S165" s="106"/>
      <c r="T165" s="106"/>
      <c r="U165" s="106"/>
      <c r="V165" s="106"/>
    </row>
    <row r="166" s="155" customFormat="1" customHeight="1" spans="1:22">
      <c r="A166" s="77">
        <v>133</v>
      </c>
      <c r="B166" s="200" t="s">
        <v>658</v>
      </c>
      <c r="C166" s="77"/>
      <c r="D166" s="206">
        <v>44896</v>
      </c>
      <c r="E166" s="202">
        <v>15287.65</v>
      </c>
      <c r="F166" s="203">
        <v>0.0042</v>
      </c>
      <c r="G166" s="203">
        <v>0</v>
      </c>
      <c r="H166" s="77">
        <v>20</v>
      </c>
      <c r="I166" s="77"/>
      <c r="J166" s="215">
        <v>64</v>
      </c>
      <c r="K166" s="215">
        <v>0</v>
      </c>
      <c r="L166" s="200" t="s">
        <v>497</v>
      </c>
      <c r="M166" s="106"/>
      <c r="N166" s="106"/>
      <c r="O166" s="106"/>
      <c r="P166" s="106"/>
      <c r="Q166" s="106"/>
      <c r="R166" s="106"/>
      <c r="S166" s="106"/>
      <c r="T166" s="106"/>
      <c r="U166" s="106"/>
      <c r="V166" s="106"/>
    </row>
    <row r="167" s="155" customFormat="1" customHeight="1" spans="1:22">
      <c r="A167" s="77">
        <v>134</v>
      </c>
      <c r="B167" s="200" t="s">
        <v>659</v>
      </c>
      <c r="C167" s="77"/>
      <c r="D167" s="206">
        <v>44896</v>
      </c>
      <c r="E167" s="202">
        <v>3274.38</v>
      </c>
      <c r="F167" s="203">
        <v>0.0042</v>
      </c>
      <c r="G167" s="203">
        <v>0</v>
      </c>
      <c r="H167" s="77">
        <v>20</v>
      </c>
      <c r="I167" s="77"/>
      <c r="J167" s="215">
        <v>14</v>
      </c>
      <c r="K167" s="215">
        <v>0</v>
      </c>
      <c r="L167" s="200" t="s">
        <v>497</v>
      </c>
      <c r="M167" s="106"/>
      <c r="N167" s="106"/>
      <c r="O167" s="106"/>
      <c r="P167" s="106"/>
      <c r="Q167" s="106"/>
      <c r="R167" s="106"/>
      <c r="S167" s="106"/>
      <c r="T167" s="106"/>
      <c r="U167" s="106"/>
      <c r="V167" s="106"/>
    </row>
    <row r="168" s="155" customFormat="1" customHeight="1" spans="1:22">
      <c r="A168" s="77">
        <v>135</v>
      </c>
      <c r="B168" s="200" t="s">
        <v>660</v>
      </c>
      <c r="C168" s="77"/>
      <c r="D168" s="206">
        <v>44896</v>
      </c>
      <c r="E168" s="202">
        <v>25564.4</v>
      </c>
      <c r="F168" s="203">
        <v>0.0042</v>
      </c>
      <c r="G168" s="203">
        <v>0</v>
      </c>
      <c r="H168" s="77">
        <v>20</v>
      </c>
      <c r="I168" s="77"/>
      <c r="J168" s="215">
        <v>107</v>
      </c>
      <c r="K168" s="215">
        <v>0</v>
      </c>
      <c r="L168" s="200" t="s">
        <v>497</v>
      </c>
      <c r="M168" s="106"/>
      <c r="N168" s="106"/>
      <c r="O168" s="106"/>
      <c r="P168" s="106"/>
      <c r="Q168" s="106"/>
      <c r="R168" s="106"/>
      <c r="S168" s="106"/>
      <c r="T168" s="106"/>
      <c r="U168" s="106"/>
      <c r="V168" s="106"/>
    </row>
    <row r="169" s="155" customFormat="1" customHeight="1" spans="1:22">
      <c r="A169" s="77">
        <v>136</v>
      </c>
      <c r="B169" s="200" t="s">
        <v>661</v>
      </c>
      <c r="C169" s="77"/>
      <c r="D169" s="206">
        <v>44896</v>
      </c>
      <c r="E169" s="202">
        <v>18955.6</v>
      </c>
      <c r="F169" s="203">
        <v>0.0042</v>
      </c>
      <c r="G169" s="203">
        <v>0</v>
      </c>
      <c r="H169" s="77">
        <v>20</v>
      </c>
      <c r="I169" s="77"/>
      <c r="J169" s="215">
        <v>79</v>
      </c>
      <c r="K169" s="215">
        <v>0</v>
      </c>
      <c r="L169" s="200" t="s">
        <v>497</v>
      </c>
      <c r="M169" s="106"/>
      <c r="N169" s="106"/>
      <c r="O169" s="106"/>
      <c r="P169" s="106"/>
      <c r="Q169" s="106"/>
      <c r="R169" s="106"/>
      <c r="S169" s="106"/>
      <c r="T169" s="106"/>
      <c r="U169" s="106"/>
      <c r="V169" s="106"/>
    </row>
    <row r="170" s="155" customFormat="1" customHeight="1" spans="1:22">
      <c r="A170" s="77">
        <v>137</v>
      </c>
      <c r="B170" s="200" t="s">
        <v>662</v>
      </c>
      <c r="C170" s="77"/>
      <c r="D170" s="206">
        <v>44896</v>
      </c>
      <c r="E170" s="202">
        <v>3544.64</v>
      </c>
      <c r="F170" s="203">
        <v>0.0042</v>
      </c>
      <c r="G170" s="203">
        <v>0</v>
      </c>
      <c r="H170" s="77">
        <v>20</v>
      </c>
      <c r="I170" s="77"/>
      <c r="J170" s="215">
        <v>15</v>
      </c>
      <c r="K170" s="215">
        <v>0</v>
      </c>
      <c r="L170" s="200" t="s">
        <v>497</v>
      </c>
      <c r="M170" s="106"/>
      <c r="N170" s="106"/>
      <c r="O170" s="106"/>
      <c r="P170" s="106"/>
      <c r="Q170" s="106"/>
      <c r="R170" s="106"/>
      <c r="S170" s="106"/>
      <c r="T170" s="106"/>
      <c r="U170" s="106"/>
      <c r="V170" s="106"/>
    </row>
    <row r="171" s="155" customFormat="1" customHeight="1" spans="1:22">
      <c r="A171" s="77">
        <v>138</v>
      </c>
      <c r="B171" s="200" t="s">
        <v>663</v>
      </c>
      <c r="C171" s="77"/>
      <c r="D171" s="206">
        <v>44896</v>
      </c>
      <c r="E171" s="202">
        <v>3373.97</v>
      </c>
      <c r="F171" s="203">
        <v>0.0042</v>
      </c>
      <c r="G171" s="203">
        <v>0</v>
      </c>
      <c r="H171" s="77">
        <v>20</v>
      </c>
      <c r="I171" s="77"/>
      <c r="J171" s="215">
        <v>14</v>
      </c>
      <c r="K171" s="215">
        <v>0</v>
      </c>
      <c r="L171" s="200" t="s">
        <v>497</v>
      </c>
      <c r="M171" s="106"/>
      <c r="N171" s="106"/>
      <c r="O171" s="106"/>
      <c r="P171" s="106"/>
      <c r="Q171" s="106"/>
      <c r="R171" s="106"/>
      <c r="S171" s="106"/>
      <c r="T171" s="106"/>
      <c r="U171" s="106"/>
      <c r="V171" s="106"/>
    </row>
    <row r="172" s="155" customFormat="1" customHeight="1" spans="1:22">
      <c r="A172" s="77">
        <v>139</v>
      </c>
      <c r="B172" s="200" t="s">
        <v>664</v>
      </c>
      <c r="C172" s="77"/>
      <c r="D172" s="206">
        <v>44896</v>
      </c>
      <c r="E172" s="202">
        <v>4670.8</v>
      </c>
      <c r="F172" s="203">
        <v>0.0042</v>
      </c>
      <c r="G172" s="203">
        <v>0</v>
      </c>
      <c r="H172" s="77">
        <v>20</v>
      </c>
      <c r="I172" s="77"/>
      <c r="J172" s="215">
        <v>19</v>
      </c>
      <c r="K172" s="215">
        <v>0</v>
      </c>
      <c r="L172" s="200" t="s">
        <v>497</v>
      </c>
      <c r="M172" s="106"/>
      <c r="N172" s="106"/>
      <c r="O172" s="106"/>
      <c r="P172" s="106"/>
      <c r="Q172" s="106"/>
      <c r="R172" s="106"/>
      <c r="S172" s="106"/>
      <c r="T172" s="106"/>
      <c r="U172" s="106"/>
      <c r="V172" s="106"/>
    </row>
    <row r="173" s="155" customFormat="1" customHeight="1" spans="1:22">
      <c r="A173" s="77">
        <v>140</v>
      </c>
      <c r="B173" s="200" t="s">
        <v>665</v>
      </c>
      <c r="C173" s="77"/>
      <c r="D173" s="206">
        <v>44896</v>
      </c>
      <c r="E173" s="202">
        <v>13266.2</v>
      </c>
      <c r="F173" s="203">
        <v>0.0042</v>
      </c>
      <c r="G173" s="203">
        <v>0</v>
      </c>
      <c r="H173" s="77">
        <v>20</v>
      </c>
      <c r="I173" s="77"/>
      <c r="J173" s="215">
        <v>55</v>
      </c>
      <c r="K173" s="215">
        <v>0</v>
      </c>
      <c r="L173" s="200" t="s">
        <v>497</v>
      </c>
      <c r="M173" s="106"/>
      <c r="N173" s="106"/>
      <c r="O173" s="106"/>
      <c r="P173" s="106"/>
      <c r="Q173" s="106"/>
      <c r="R173" s="106"/>
      <c r="S173" s="106"/>
      <c r="T173" s="106"/>
      <c r="U173" s="106"/>
      <c r="V173" s="106"/>
    </row>
    <row r="174" s="155" customFormat="1" customHeight="1" spans="1:22">
      <c r="A174" s="77">
        <v>141</v>
      </c>
      <c r="B174" s="200" t="s">
        <v>666</v>
      </c>
      <c r="C174" s="77"/>
      <c r="D174" s="206">
        <v>44896</v>
      </c>
      <c r="E174" s="202">
        <v>28252.47</v>
      </c>
      <c r="F174" s="203">
        <v>0.0042</v>
      </c>
      <c r="G174" s="203">
        <v>0</v>
      </c>
      <c r="H174" s="77">
        <v>20</v>
      </c>
      <c r="I174" s="77"/>
      <c r="J174" s="215">
        <v>116</v>
      </c>
      <c r="K174" s="215">
        <v>0</v>
      </c>
      <c r="L174" s="200" t="s">
        <v>497</v>
      </c>
      <c r="M174" s="106"/>
      <c r="N174" s="106"/>
      <c r="O174" s="106"/>
      <c r="P174" s="106"/>
      <c r="Q174" s="106"/>
      <c r="R174" s="106"/>
      <c r="S174" s="106"/>
      <c r="T174" s="106"/>
      <c r="U174" s="106"/>
      <c r="V174" s="106"/>
    </row>
    <row r="175" s="155" customFormat="1" customHeight="1" spans="1:22">
      <c r="A175" s="77">
        <v>142</v>
      </c>
      <c r="B175" s="200" t="s">
        <v>667</v>
      </c>
      <c r="C175" s="77"/>
      <c r="D175" s="206">
        <v>44896</v>
      </c>
      <c r="E175" s="202">
        <v>116642.41</v>
      </c>
      <c r="F175" s="203">
        <v>0.0042</v>
      </c>
      <c r="G175" s="203">
        <v>0</v>
      </c>
      <c r="H175" s="77">
        <v>20</v>
      </c>
      <c r="I175" s="77"/>
      <c r="J175" s="215">
        <v>486</v>
      </c>
      <c r="K175" s="215">
        <v>0</v>
      </c>
      <c r="L175" s="200" t="s">
        <v>497</v>
      </c>
      <c r="M175" s="106"/>
      <c r="N175" s="106"/>
      <c r="O175" s="106"/>
      <c r="P175" s="106"/>
      <c r="Q175" s="106"/>
      <c r="R175" s="106"/>
      <c r="S175" s="106"/>
      <c r="T175" s="106"/>
      <c r="U175" s="106"/>
      <c r="V175" s="106"/>
    </row>
    <row r="176" s="155" customFormat="1" customHeight="1" spans="1:22">
      <c r="A176" s="77">
        <v>143</v>
      </c>
      <c r="B176" s="200" t="s">
        <v>668</v>
      </c>
      <c r="C176" s="77"/>
      <c r="D176" s="206">
        <v>44896</v>
      </c>
      <c r="E176" s="202">
        <v>1817.86</v>
      </c>
      <c r="F176" s="203">
        <v>0.0042</v>
      </c>
      <c r="G176" s="203">
        <v>0</v>
      </c>
      <c r="H176" s="77">
        <v>20</v>
      </c>
      <c r="I176" s="77"/>
      <c r="J176" s="215">
        <v>8</v>
      </c>
      <c r="K176" s="215">
        <v>0</v>
      </c>
      <c r="L176" s="200" t="s">
        <v>497</v>
      </c>
      <c r="M176" s="106"/>
      <c r="N176" s="106"/>
      <c r="O176" s="106"/>
      <c r="P176" s="106"/>
      <c r="Q176" s="106"/>
      <c r="R176" s="106"/>
      <c r="S176" s="106"/>
      <c r="T176" s="106"/>
      <c r="U176" s="106"/>
      <c r="V176" s="106"/>
    </row>
    <row r="177" s="155" customFormat="1" customHeight="1" spans="1:22">
      <c r="A177" s="77" t="s">
        <v>669</v>
      </c>
      <c r="B177" s="207" t="s">
        <v>670</v>
      </c>
      <c r="C177" s="209"/>
      <c r="D177" s="210"/>
      <c r="E177" s="216"/>
      <c r="F177" s="209"/>
      <c r="G177" s="209"/>
      <c r="H177" s="209"/>
      <c r="I177" s="209"/>
      <c r="J177" s="216"/>
      <c r="K177" s="216"/>
      <c r="L177" s="209"/>
      <c r="M177" s="106"/>
      <c r="N177" s="106"/>
      <c r="O177" s="106"/>
      <c r="P177" s="106"/>
      <c r="Q177" s="106"/>
      <c r="R177" s="106"/>
      <c r="S177" s="106"/>
      <c r="T177" s="106"/>
      <c r="U177" s="106"/>
      <c r="V177" s="106"/>
    </row>
    <row r="178" s="155" customFormat="1" customHeight="1" spans="1:22">
      <c r="A178" s="77" t="s">
        <v>671</v>
      </c>
      <c r="B178" s="78" t="s">
        <v>672</v>
      </c>
      <c r="C178" s="209"/>
      <c r="D178" s="210"/>
      <c r="E178" s="211">
        <f>SUM(E179:E197)</f>
        <v>772190.39</v>
      </c>
      <c r="F178" s="212"/>
      <c r="G178" s="212"/>
      <c r="H178" s="212"/>
      <c r="I178" s="212"/>
      <c r="J178" s="211">
        <f>SUM(J179:J197)</f>
        <v>27171.21</v>
      </c>
      <c r="K178" s="211">
        <f>SUM(K179:K197)</f>
        <v>9746.93118666666</v>
      </c>
      <c r="L178" s="209"/>
      <c r="M178" s="106"/>
      <c r="N178" s="106"/>
      <c r="O178" s="106"/>
      <c r="P178" s="106"/>
      <c r="Q178" s="106"/>
      <c r="R178" s="106"/>
      <c r="S178" s="106"/>
      <c r="T178" s="106"/>
      <c r="U178" s="106"/>
      <c r="V178" s="106"/>
    </row>
    <row r="179" s="155" customFormat="1" customHeight="1" spans="1:22">
      <c r="A179" s="77">
        <v>1</v>
      </c>
      <c r="B179" s="200" t="s">
        <v>673</v>
      </c>
      <c r="C179" s="77"/>
      <c r="D179" s="201">
        <v>1992.12</v>
      </c>
      <c r="E179" s="202">
        <v>173700</v>
      </c>
      <c r="F179" s="217">
        <v>0</v>
      </c>
      <c r="G179" s="217">
        <v>0.03</v>
      </c>
      <c r="H179" s="201">
        <v>15</v>
      </c>
      <c r="I179" s="201"/>
      <c r="J179" s="215">
        <v>0</v>
      </c>
      <c r="K179" s="215">
        <v>0</v>
      </c>
      <c r="L179" s="200" t="s">
        <v>497</v>
      </c>
      <c r="M179" s="106"/>
      <c r="N179" s="106"/>
      <c r="O179" s="106"/>
      <c r="P179" s="106"/>
      <c r="Q179" s="106"/>
      <c r="R179" s="106"/>
      <c r="S179" s="106"/>
      <c r="T179" s="106"/>
      <c r="U179" s="106"/>
      <c r="V179" s="106"/>
    </row>
    <row r="180" s="155" customFormat="1" customHeight="1" spans="1:22">
      <c r="A180" s="77">
        <v>2</v>
      </c>
      <c r="B180" s="200" t="s">
        <v>673</v>
      </c>
      <c r="C180" s="77"/>
      <c r="D180" s="201">
        <v>2006.9</v>
      </c>
      <c r="E180" s="202">
        <v>227619.23</v>
      </c>
      <c r="F180" s="217">
        <v>0.0001</v>
      </c>
      <c r="G180" s="217">
        <v>0.03</v>
      </c>
      <c r="H180" s="201">
        <v>15</v>
      </c>
      <c r="I180" s="201"/>
      <c r="J180" s="215">
        <v>3202.21</v>
      </c>
      <c r="K180" s="215">
        <v>0</v>
      </c>
      <c r="L180" s="200" t="s">
        <v>497</v>
      </c>
      <c r="M180" s="106"/>
      <c r="N180" s="106"/>
      <c r="O180" s="106"/>
      <c r="P180" s="106"/>
      <c r="Q180" s="106"/>
      <c r="R180" s="106"/>
      <c r="S180" s="106"/>
      <c r="T180" s="106"/>
      <c r="U180" s="106"/>
      <c r="V180" s="106"/>
    </row>
    <row r="181" s="155" customFormat="1" customHeight="1" spans="1:22">
      <c r="A181" s="77">
        <v>3</v>
      </c>
      <c r="B181" s="200" t="s">
        <v>674</v>
      </c>
      <c r="C181" s="77"/>
      <c r="D181" s="201">
        <v>2009.5</v>
      </c>
      <c r="E181" s="202">
        <v>85000</v>
      </c>
      <c r="F181" s="217">
        <v>0.0001</v>
      </c>
      <c r="G181" s="217">
        <v>0.03</v>
      </c>
      <c r="H181" s="201">
        <v>15</v>
      </c>
      <c r="I181" s="201"/>
      <c r="J181" s="215">
        <v>5496</v>
      </c>
      <c r="K181" s="215">
        <f>E181*97%/H181</f>
        <v>5496.66666666667</v>
      </c>
      <c r="L181" s="200" t="s">
        <v>497</v>
      </c>
      <c r="M181" s="106"/>
      <c r="N181" s="106"/>
      <c r="O181" s="106"/>
      <c r="P181" s="106"/>
      <c r="Q181" s="106"/>
      <c r="R181" s="106"/>
      <c r="S181" s="106"/>
      <c r="T181" s="106"/>
      <c r="U181" s="106"/>
      <c r="V181" s="106"/>
    </row>
    <row r="182" s="155" customFormat="1" customHeight="1" spans="1:22">
      <c r="A182" s="77">
        <v>4</v>
      </c>
      <c r="B182" s="200" t="s">
        <v>675</v>
      </c>
      <c r="C182" s="77" t="s">
        <v>676</v>
      </c>
      <c r="D182" s="201">
        <v>2016.3</v>
      </c>
      <c r="E182" s="202">
        <v>7100</v>
      </c>
      <c r="F182" s="217">
        <v>0</v>
      </c>
      <c r="G182" s="217">
        <v>0.03</v>
      </c>
      <c r="H182" s="201">
        <v>5</v>
      </c>
      <c r="I182" s="201"/>
      <c r="J182" s="215">
        <v>0</v>
      </c>
      <c r="K182" s="215">
        <v>0</v>
      </c>
      <c r="L182" s="200" t="s">
        <v>497</v>
      </c>
      <c r="M182" s="106"/>
      <c r="N182" s="106"/>
      <c r="O182" s="106"/>
      <c r="P182" s="106"/>
      <c r="Q182" s="106"/>
      <c r="R182" s="106"/>
      <c r="S182" s="106"/>
      <c r="T182" s="106"/>
      <c r="U182" s="106"/>
      <c r="V182" s="106"/>
    </row>
    <row r="183" s="155" customFormat="1" customHeight="1" spans="1:22">
      <c r="A183" s="77">
        <v>5</v>
      </c>
      <c r="B183" s="200" t="s">
        <v>677</v>
      </c>
      <c r="C183" s="77" t="s">
        <v>676</v>
      </c>
      <c r="D183" s="201">
        <v>2016.4</v>
      </c>
      <c r="E183" s="202">
        <v>7140</v>
      </c>
      <c r="F183" s="217">
        <v>0.0001</v>
      </c>
      <c r="G183" s="217">
        <v>0.03</v>
      </c>
      <c r="H183" s="201">
        <v>10</v>
      </c>
      <c r="I183" s="201"/>
      <c r="J183" s="215">
        <v>696</v>
      </c>
      <c r="K183" s="215">
        <v>0</v>
      </c>
      <c r="L183" s="200" t="s">
        <v>497</v>
      </c>
      <c r="M183" s="106"/>
      <c r="N183" s="106"/>
      <c r="O183" s="106"/>
      <c r="P183" s="106"/>
      <c r="Q183" s="106"/>
      <c r="R183" s="106"/>
      <c r="S183" s="106"/>
      <c r="T183" s="106"/>
      <c r="U183" s="106"/>
      <c r="V183" s="106"/>
    </row>
    <row r="184" s="155" customFormat="1" customHeight="1" spans="1:22">
      <c r="A184" s="77">
        <v>6</v>
      </c>
      <c r="B184" s="200" t="s">
        <v>678</v>
      </c>
      <c r="C184" s="77"/>
      <c r="D184" s="201">
        <v>2016.8</v>
      </c>
      <c r="E184" s="202">
        <v>2936</v>
      </c>
      <c r="F184" s="217">
        <v>0</v>
      </c>
      <c r="G184" s="217">
        <v>0.03</v>
      </c>
      <c r="H184" s="201">
        <v>5</v>
      </c>
      <c r="I184" s="201"/>
      <c r="J184" s="215">
        <v>0</v>
      </c>
      <c r="K184" s="215">
        <v>0</v>
      </c>
      <c r="L184" s="200" t="s">
        <v>497</v>
      </c>
      <c r="M184" s="106"/>
      <c r="N184" s="106"/>
      <c r="O184" s="106"/>
      <c r="P184" s="106"/>
      <c r="Q184" s="106"/>
      <c r="R184" s="106"/>
      <c r="S184" s="106"/>
      <c r="T184" s="106"/>
      <c r="U184" s="106"/>
      <c r="V184" s="106"/>
    </row>
    <row r="185" s="155" customFormat="1" customHeight="1" spans="1:22">
      <c r="A185" s="77">
        <v>7</v>
      </c>
      <c r="B185" s="200" t="s">
        <v>679</v>
      </c>
      <c r="C185" s="77"/>
      <c r="D185" s="201">
        <v>2016.9</v>
      </c>
      <c r="E185" s="202">
        <v>10085.47</v>
      </c>
      <c r="F185" s="217">
        <v>0.0001</v>
      </c>
      <c r="G185" s="217">
        <v>0.03</v>
      </c>
      <c r="H185" s="201">
        <v>10</v>
      </c>
      <c r="I185" s="201"/>
      <c r="J185" s="215">
        <v>984</v>
      </c>
      <c r="K185" s="215">
        <f t="shared" ref="K185:K193" si="8">E185*97%/H185</f>
        <v>978.29059</v>
      </c>
      <c r="L185" s="200" t="s">
        <v>497</v>
      </c>
      <c r="M185" s="106"/>
      <c r="N185" s="106"/>
      <c r="O185" s="106"/>
      <c r="P185" s="106"/>
      <c r="Q185" s="106"/>
      <c r="R185" s="106"/>
      <c r="S185" s="106"/>
      <c r="T185" s="106"/>
      <c r="U185" s="106"/>
      <c r="V185" s="106"/>
    </row>
    <row r="186" s="155" customFormat="1" customHeight="1" spans="1:22">
      <c r="A186" s="77">
        <v>8</v>
      </c>
      <c r="B186" s="200" t="s">
        <v>680</v>
      </c>
      <c r="C186" s="77"/>
      <c r="D186" s="201">
        <v>2016.9</v>
      </c>
      <c r="E186" s="202">
        <v>5640.69</v>
      </c>
      <c r="F186" s="217">
        <v>0.0001</v>
      </c>
      <c r="G186" s="217">
        <v>0.03</v>
      </c>
      <c r="H186" s="201">
        <v>10</v>
      </c>
      <c r="I186" s="201"/>
      <c r="J186" s="215">
        <v>540</v>
      </c>
      <c r="K186" s="215">
        <f t="shared" si="8"/>
        <v>547.14693</v>
      </c>
      <c r="L186" s="200" t="s">
        <v>497</v>
      </c>
      <c r="M186" s="106"/>
      <c r="N186" s="106"/>
      <c r="O186" s="106"/>
      <c r="P186" s="106"/>
      <c r="Q186" s="106"/>
      <c r="R186" s="106"/>
      <c r="S186" s="106"/>
      <c r="T186" s="106"/>
      <c r="U186" s="106"/>
      <c r="V186" s="106"/>
    </row>
    <row r="187" s="155" customFormat="1" customHeight="1" spans="1:22">
      <c r="A187" s="77">
        <v>9</v>
      </c>
      <c r="B187" s="200" t="s">
        <v>681</v>
      </c>
      <c r="C187" s="77"/>
      <c r="D187" s="201">
        <v>2017.6</v>
      </c>
      <c r="E187" s="202">
        <v>3100</v>
      </c>
      <c r="F187" s="217">
        <v>0.0001</v>
      </c>
      <c r="G187" s="217">
        <v>0.03</v>
      </c>
      <c r="H187" s="201">
        <v>10</v>
      </c>
      <c r="I187" s="201"/>
      <c r="J187" s="215">
        <v>300</v>
      </c>
      <c r="K187" s="215">
        <f t="shared" si="8"/>
        <v>300.7</v>
      </c>
      <c r="L187" s="200" t="s">
        <v>497</v>
      </c>
      <c r="M187" s="106"/>
      <c r="N187" s="106"/>
      <c r="O187" s="106"/>
      <c r="P187" s="106"/>
      <c r="Q187" s="106"/>
      <c r="R187" s="106"/>
      <c r="S187" s="106"/>
      <c r="T187" s="106"/>
      <c r="U187" s="106"/>
      <c r="V187" s="106"/>
    </row>
    <row r="188" s="155" customFormat="1" customHeight="1" spans="1:22">
      <c r="A188" s="77">
        <v>10</v>
      </c>
      <c r="B188" s="200" t="s">
        <v>682</v>
      </c>
      <c r="C188" s="77"/>
      <c r="D188" s="201">
        <v>2017.8</v>
      </c>
      <c r="E188" s="202">
        <v>3500</v>
      </c>
      <c r="F188" s="217">
        <v>0.0001</v>
      </c>
      <c r="G188" s="217">
        <v>0.03</v>
      </c>
      <c r="H188" s="201">
        <v>10</v>
      </c>
      <c r="I188" s="201"/>
      <c r="J188" s="215">
        <v>348</v>
      </c>
      <c r="K188" s="215">
        <f t="shared" si="8"/>
        <v>339.5</v>
      </c>
      <c r="L188" s="200" t="s">
        <v>497</v>
      </c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</row>
    <row r="189" s="155" customFormat="1" customHeight="1" spans="1:22">
      <c r="A189" s="77">
        <v>11</v>
      </c>
      <c r="B189" s="200" t="s">
        <v>683</v>
      </c>
      <c r="C189" s="77"/>
      <c r="D189" s="201">
        <v>2018.1</v>
      </c>
      <c r="E189" s="202">
        <v>5936</v>
      </c>
      <c r="F189" s="217">
        <v>0.0001</v>
      </c>
      <c r="G189" s="217">
        <v>0.03</v>
      </c>
      <c r="H189" s="201">
        <v>10</v>
      </c>
      <c r="I189" s="201"/>
      <c r="J189" s="215">
        <v>588</v>
      </c>
      <c r="K189" s="215">
        <f t="shared" si="8"/>
        <v>575.792</v>
      </c>
      <c r="L189" s="200" t="s">
        <v>497</v>
      </c>
      <c r="M189" s="106"/>
      <c r="N189" s="106"/>
      <c r="O189" s="106"/>
      <c r="P189" s="106"/>
      <c r="Q189" s="106"/>
      <c r="R189" s="106"/>
      <c r="S189" s="106"/>
      <c r="T189" s="106"/>
      <c r="U189" s="106"/>
      <c r="V189" s="106"/>
    </row>
    <row r="190" s="155" customFormat="1" customHeight="1" spans="1:22">
      <c r="A190" s="77">
        <v>12</v>
      </c>
      <c r="B190" s="200" t="s">
        <v>684</v>
      </c>
      <c r="C190" s="77"/>
      <c r="D190" s="201">
        <v>2019.8</v>
      </c>
      <c r="E190" s="202">
        <v>1098</v>
      </c>
      <c r="F190" s="217">
        <v>0.0001</v>
      </c>
      <c r="G190" s="217">
        <v>0.03</v>
      </c>
      <c r="H190" s="201">
        <v>6</v>
      </c>
      <c r="I190" s="201"/>
      <c r="J190" s="215">
        <v>180</v>
      </c>
      <c r="K190" s="215">
        <f t="shared" si="8"/>
        <v>177.51</v>
      </c>
      <c r="L190" s="200" t="s">
        <v>497</v>
      </c>
      <c r="M190" s="106"/>
      <c r="N190" s="106"/>
      <c r="O190" s="106"/>
      <c r="P190" s="106"/>
      <c r="Q190" s="106"/>
      <c r="R190" s="106"/>
      <c r="S190" s="106"/>
      <c r="T190" s="106"/>
      <c r="U190" s="106"/>
      <c r="V190" s="106"/>
    </row>
    <row r="191" s="155" customFormat="1" customHeight="1" spans="1:22">
      <c r="A191" s="77">
        <v>13</v>
      </c>
      <c r="B191" s="200" t="s">
        <v>685</v>
      </c>
      <c r="C191" s="77" t="s">
        <v>676</v>
      </c>
      <c r="D191" s="218">
        <v>43739</v>
      </c>
      <c r="E191" s="202">
        <v>200500</v>
      </c>
      <c r="F191" s="217">
        <v>0.0001</v>
      </c>
      <c r="G191" s="217">
        <v>0.03</v>
      </c>
      <c r="H191" s="201">
        <v>15</v>
      </c>
      <c r="I191" s="201"/>
      <c r="J191" s="215">
        <v>13356</v>
      </c>
      <c r="K191" s="215">
        <v>0</v>
      </c>
      <c r="L191" s="200" t="s">
        <v>497</v>
      </c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</row>
    <row r="192" s="155" customFormat="1" customHeight="1" spans="1:22">
      <c r="A192" s="77">
        <v>14</v>
      </c>
      <c r="B192" s="200" t="s">
        <v>686</v>
      </c>
      <c r="C192" s="77"/>
      <c r="D192" s="218">
        <v>43891</v>
      </c>
      <c r="E192" s="202">
        <v>2735</v>
      </c>
      <c r="F192" s="217">
        <v>0.0001</v>
      </c>
      <c r="G192" s="217">
        <v>0.03</v>
      </c>
      <c r="H192" s="201">
        <v>6</v>
      </c>
      <c r="I192" s="201"/>
      <c r="J192" s="215">
        <v>456</v>
      </c>
      <c r="K192" s="215">
        <f t="shared" si="8"/>
        <v>442.158333333333</v>
      </c>
      <c r="L192" s="200" t="s">
        <v>497</v>
      </c>
      <c r="M192" s="106"/>
      <c r="N192" s="106"/>
      <c r="O192" s="106"/>
      <c r="P192" s="106"/>
      <c r="Q192" s="106"/>
      <c r="R192" s="106"/>
      <c r="S192" s="106"/>
      <c r="T192" s="106"/>
      <c r="U192" s="106"/>
      <c r="V192" s="106"/>
    </row>
    <row r="193" s="155" customFormat="1" customHeight="1" spans="1:22">
      <c r="A193" s="77">
        <v>15</v>
      </c>
      <c r="B193" s="200" t="s">
        <v>687</v>
      </c>
      <c r="C193" s="77"/>
      <c r="D193" s="218">
        <v>44013</v>
      </c>
      <c r="E193" s="202">
        <v>1880</v>
      </c>
      <c r="F193" s="217">
        <v>0</v>
      </c>
      <c r="G193" s="217">
        <v>0.03</v>
      </c>
      <c r="H193" s="201">
        <v>6</v>
      </c>
      <c r="I193" s="201"/>
      <c r="J193" s="215">
        <v>0</v>
      </c>
      <c r="K193" s="215">
        <f t="shared" si="8"/>
        <v>303.933333333333</v>
      </c>
      <c r="L193" s="200" t="s">
        <v>497</v>
      </c>
      <c r="M193" s="106"/>
      <c r="N193" s="106"/>
      <c r="O193" s="106"/>
      <c r="P193" s="106"/>
      <c r="Q193" s="106"/>
      <c r="R193" s="106"/>
      <c r="S193" s="106"/>
      <c r="T193" s="106"/>
      <c r="U193" s="106"/>
      <c r="V193" s="106"/>
    </row>
    <row r="194" s="155" customFormat="1" customHeight="1" spans="1:22">
      <c r="A194" s="77">
        <v>16</v>
      </c>
      <c r="B194" s="200" t="s">
        <v>685</v>
      </c>
      <c r="C194" s="77" t="s">
        <v>688</v>
      </c>
      <c r="D194" s="218">
        <v>41974</v>
      </c>
      <c r="E194" s="202">
        <v>0</v>
      </c>
      <c r="F194" s="217">
        <v>0</v>
      </c>
      <c r="G194" s="217">
        <v>0.03</v>
      </c>
      <c r="H194" s="201">
        <v>15</v>
      </c>
      <c r="I194" s="201"/>
      <c r="J194" s="215">
        <v>0</v>
      </c>
      <c r="K194" s="215">
        <v>0</v>
      </c>
      <c r="L194" s="200" t="s">
        <v>497</v>
      </c>
      <c r="M194" s="106"/>
      <c r="N194" s="106"/>
      <c r="O194" s="106"/>
      <c r="P194" s="106"/>
      <c r="Q194" s="106"/>
      <c r="R194" s="106"/>
      <c r="S194" s="106"/>
      <c r="T194" s="106"/>
      <c r="U194" s="106"/>
      <c r="V194" s="106"/>
    </row>
    <row r="195" s="155" customFormat="1" customHeight="1" spans="1:22">
      <c r="A195" s="77">
        <v>17</v>
      </c>
      <c r="B195" s="200" t="s">
        <v>689</v>
      </c>
      <c r="C195" s="77"/>
      <c r="D195" s="218">
        <v>44409</v>
      </c>
      <c r="E195" s="202">
        <v>3620</v>
      </c>
      <c r="F195" s="217">
        <v>0.0001</v>
      </c>
      <c r="G195" s="217">
        <v>0.03</v>
      </c>
      <c r="H195" s="201">
        <v>6</v>
      </c>
      <c r="I195" s="201"/>
      <c r="J195" s="215">
        <v>600</v>
      </c>
      <c r="K195" s="215">
        <f t="shared" ref="K195:K197" si="9">E195*97%/H195</f>
        <v>585.233333333333</v>
      </c>
      <c r="L195" s="200" t="s">
        <v>497</v>
      </c>
      <c r="M195" s="106"/>
      <c r="N195" s="106"/>
      <c r="O195" s="106"/>
      <c r="P195" s="106"/>
      <c r="Q195" s="106"/>
      <c r="R195" s="106"/>
      <c r="S195" s="106"/>
      <c r="T195" s="106"/>
      <c r="U195" s="106"/>
      <c r="V195" s="106"/>
    </row>
    <row r="196" s="155" customFormat="1" customHeight="1" spans="1:22">
      <c r="A196" s="77">
        <v>18</v>
      </c>
      <c r="B196" s="200" t="s">
        <v>690</v>
      </c>
      <c r="C196" s="77"/>
      <c r="D196" s="218">
        <v>44896</v>
      </c>
      <c r="E196" s="202">
        <v>1500</v>
      </c>
      <c r="F196" s="217">
        <v>0.0001</v>
      </c>
      <c r="G196" s="217">
        <v>0.03</v>
      </c>
      <c r="H196" s="201">
        <v>6</v>
      </c>
      <c r="I196" s="201"/>
      <c r="J196" s="215">
        <v>21</v>
      </c>
      <c r="K196" s="215">
        <v>0</v>
      </c>
      <c r="L196" s="200" t="s">
        <v>497</v>
      </c>
      <c r="M196" s="106"/>
      <c r="N196" s="106"/>
      <c r="O196" s="106"/>
      <c r="P196" s="106"/>
      <c r="Q196" s="106"/>
      <c r="R196" s="106"/>
      <c r="S196" s="106"/>
      <c r="T196" s="106"/>
      <c r="U196" s="106"/>
      <c r="V196" s="106"/>
    </row>
    <row r="197" s="155" customFormat="1" customHeight="1" spans="1:22">
      <c r="A197" s="77">
        <v>19</v>
      </c>
      <c r="B197" s="200" t="s">
        <v>691</v>
      </c>
      <c r="C197" s="77"/>
      <c r="D197" s="218">
        <v>44896</v>
      </c>
      <c r="E197" s="202">
        <v>29100</v>
      </c>
      <c r="F197" s="217">
        <v>0.0001</v>
      </c>
      <c r="G197" s="217">
        <v>0.03</v>
      </c>
      <c r="H197" s="201">
        <v>6</v>
      </c>
      <c r="I197" s="201"/>
      <c r="J197" s="215">
        <v>404</v>
      </c>
      <c r="K197" s="215">
        <v>0</v>
      </c>
      <c r="L197" s="200" t="s">
        <v>497</v>
      </c>
      <c r="M197" s="106"/>
      <c r="N197" s="106"/>
      <c r="O197" s="106"/>
      <c r="P197" s="106"/>
      <c r="Q197" s="106"/>
      <c r="R197" s="106"/>
      <c r="S197" s="106"/>
      <c r="T197" s="106"/>
      <c r="U197" s="106"/>
      <c r="V197" s="106"/>
    </row>
    <row r="198" s="155" customFormat="1" customHeight="1" spans="1:22">
      <c r="A198" s="77" t="s">
        <v>692</v>
      </c>
      <c r="B198" s="219" t="s">
        <v>693</v>
      </c>
      <c r="C198" s="209"/>
      <c r="D198" s="210"/>
      <c r="E198" s="211">
        <f>SUM(E199:E212)</f>
        <v>127160</v>
      </c>
      <c r="F198" s="212"/>
      <c r="G198" s="212"/>
      <c r="H198" s="212"/>
      <c r="I198" s="212"/>
      <c r="J198" s="211">
        <f>SUM(J199:J212)</f>
        <v>16329.04</v>
      </c>
      <c r="K198" s="211">
        <f>SUM(K199:K212)</f>
        <v>15635.3653333333</v>
      </c>
      <c r="L198" s="209"/>
      <c r="M198" s="106"/>
      <c r="N198" s="106"/>
      <c r="O198" s="106"/>
      <c r="P198" s="106"/>
      <c r="Q198" s="106"/>
      <c r="R198" s="106"/>
      <c r="S198" s="106"/>
      <c r="T198" s="106"/>
      <c r="U198" s="106"/>
      <c r="V198" s="106"/>
    </row>
    <row r="199" s="155" customFormat="1" customHeight="1" spans="1:22">
      <c r="A199" s="77">
        <v>1</v>
      </c>
      <c r="B199" s="200" t="s">
        <v>694</v>
      </c>
      <c r="C199" s="77"/>
      <c r="D199" s="206">
        <v>42156</v>
      </c>
      <c r="E199" s="202">
        <v>4850</v>
      </c>
      <c r="F199" s="203">
        <v>0</v>
      </c>
      <c r="G199" s="203"/>
      <c r="H199" s="201">
        <v>6</v>
      </c>
      <c r="I199" s="201"/>
      <c r="J199" s="215">
        <v>0</v>
      </c>
      <c r="K199" s="215">
        <v>0</v>
      </c>
      <c r="L199" s="200" t="s">
        <v>497</v>
      </c>
      <c r="M199" s="106"/>
      <c r="N199" s="106"/>
      <c r="O199" s="106"/>
      <c r="P199" s="106"/>
      <c r="Q199" s="106"/>
      <c r="R199" s="106"/>
      <c r="S199" s="106"/>
      <c r="T199" s="106"/>
      <c r="U199" s="106"/>
      <c r="V199" s="106"/>
    </row>
    <row r="200" s="155" customFormat="1" customHeight="1" spans="1:22">
      <c r="A200" s="77">
        <v>2</v>
      </c>
      <c r="B200" s="200" t="s">
        <v>695</v>
      </c>
      <c r="C200" s="77"/>
      <c r="D200" s="206">
        <v>42644</v>
      </c>
      <c r="E200" s="202">
        <v>27045</v>
      </c>
      <c r="F200" s="203">
        <v>0</v>
      </c>
      <c r="G200" s="203">
        <v>0.03</v>
      </c>
      <c r="H200" s="201">
        <v>5</v>
      </c>
      <c r="I200" s="201"/>
      <c r="J200" s="215">
        <v>0</v>
      </c>
      <c r="K200" s="215">
        <v>0</v>
      </c>
      <c r="L200" s="200" t="s">
        <v>497</v>
      </c>
      <c r="M200" s="106"/>
      <c r="N200" s="106"/>
      <c r="O200" s="106"/>
      <c r="P200" s="106"/>
      <c r="Q200" s="106"/>
      <c r="R200" s="106"/>
      <c r="S200" s="106"/>
      <c r="T200" s="106"/>
      <c r="U200" s="106"/>
      <c r="V200" s="106"/>
    </row>
    <row r="201" s="155" customFormat="1" customHeight="1" spans="1:22">
      <c r="A201" s="77">
        <v>3</v>
      </c>
      <c r="B201" s="200" t="s">
        <v>696</v>
      </c>
      <c r="C201" s="77"/>
      <c r="D201" s="206">
        <v>42948</v>
      </c>
      <c r="E201" s="202">
        <v>8820</v>
      </c>
      <c r="F201" s="203">
        <v>0.0139</v>
      </c>
      <c r="G201" s="203">
        <v>0.03</v>
      </c>
      <c r="H201" s="201">
        <v>6</v>
      </c>
      <c r="I201" s="201"/>
      <c r="J201" s="215">
        <v>1464</v>
      </c>
      <c r="K201" s="215">
        <f>E201*97%/H201</f>
        <v>1425.9</v>
      </c>
      <c r="L201" s="200" t="s">
        <v>497</v>
      </c>
      <c r="M201" s="106"/>
      <c r="N201" s="106"/>
      <c r="O201" s="106"/>
      <c r="P201" s="106"/>
      <c r="Q201" s="106"/>
      <c r="R201" s="106"/>
      <c r="S201" s="106"/>
      <c r="T201" s="106"/>
      <c r="U201" s="106"/>
      <c r="V201" s="106"/>
    </row>
    <row r="202" s="155" customFormat="1" customHeight="1" spans="1:22">
      <c r="A202" s="77">
        <v>4</v>
      </c>
      <c r="B202" s="200" t="s">
        <v>697</v>
      </c>
      <c r="C202" s="77"/>
      <c r="D202" s="206">
        <v>42948</v>
      </c>
      <c r="E202" s="202">
        <v>8850</v>
      </c>
      <c r="F202" s="203">
        <v>0.0139</v>
      </c>
      <c r="G202" s="203">
        <v>0.03</v>
      </c>
      <c r="H202" s="201">
        <v>6</v>
      </c>
      <c r="I202" s="201"/>
      <c r="J202" s="215">
        <v>1476</v>
      </c>
      <c r="K202" s="215">
        <f t="shared" ref="K202:K212" si="10">E202*97%/H202</f>
        <v>1430.75</v>
      </c>
      <c r="L202" s="200" t="s">
        <v>497</v>
      </c>
      <c r="M202" s="106"/>
      <c r="N202" s="106"/>
      <c r="O202" s="106"/>
      <c r="P202" s="106"/>
      <c r="Q202" s="106"/>
      <c r="R202" s="106"/>
      <c r="S202" s="106"/>
      <c r="T202" s="106"/>
      <c r="U202" s="106"/>
      <c r="V202" s="106"/>
    </row>
    <row r="203" s="155" customFormat="1" customHeight="1" spans="1:22">
      <c r="A203" s="77">
        <v>5</v>
      </c>
      <c r="B203" s="200" t="s">
        <v>698</v>
      </c>
      <c r="C203" s="77"/>
      <c r="D203" s="206">
        <v>42948</v>
      </c>
      <c r="E203" s="202">
        <v>3360</v>
      </c>
      <c r="F203" s="203">
        <v>0.0139</v>
      </c>
      <c r="G203" s="203">
        <v>0.03</v>
      </c>
      <c r="H203" s="201">
        <v>6</v>
      </c>
      <c r="I203" s="201"/>
      <c r="J203" s="215">
        <v>552</v>
      </c>
      <c r="K203" s="215">
        <f t="shared" si="10"/>
        <v>543.2</v>
      </c>
      <c r="L203" s="200" t="s">
        <v>497</v>
      </c>
      <c r="M203" s="106"/>
      <c r="N203" s="106"/>
      <c r="O203" s="106"/>
      <c r="P203" s="106"/>
      <c r="Q203" s="106"/>
      <c r="R203" s="106"/>
      <c r="S203" s="106"/>
      <c r="T203" s="106"/>
      <c r="U203" s="106"/>
      <c r="V203" s="106"/>
    </row>
    <row r="204" s="155" customFormat="1" customHeight="1" spans="1:22">
      <c r="A204" s="77">
        <v>6</v>
      </c>
      <c r="B204" s="200" t="s">
        <v>699</v>
      </c>
      <c r="C204" s="77"/>
      <c r="D204" s="206">
        <v>42979</v>
      </c>
      <c r="E204" s="202">
        <v>18400</v>
      </c>
      <c r="F204" s="203">
        <v>0.0139</v>
      </c>
      <c r="G204" s="203">
        <v>0.03</v>
      </c>
      <c r="H204" s="201">
        <v>6</v>
      </c>
      <c r="I204" s="201"/>
      <c r="J204" s="215">
        <v>3060</v>
      </c>
      <c r="K204" s="215">
        <f t="shared" si="10"/>
        <v>2974.66666666667</v>
      </c>
      <c r="L204" s="200" t="s">
        <v>497</v>
      </c>
      <c r="M204" s="106"/>
      <c r="N204" s="106"/>
      <c r="O204" s="106"/>
      <c r="P204" s="106"/>
      <c r="Q204" s="106"/>
      <c r="R204" s="106"/>
      <c r="S204" s="106"/>
      <c r="T204" s="106"/>
      <c r="U204" s="106"/>
      <c r="V204" s="106"/>
    </row>
    <row r="205" s="155" customFormat="1" customHeight="1" spans="1:22">
      <c r="A205" s="77">
        <v>7</v>
      </c>
      <c r="B205" s="200" t="s">
        <v>695</v>
      </c>
      <c r="C205" s="77"/>
      <c r="D205" s="206">
        <v>42979</v>
      </c>
      <c r="E205" s="202">
        <v>3883</v>
      </c>
      <c r="F205" s="203">
        <v>0.0139</v>
      </c>
      <c r="G205" s="203">
        <v>0.03</v>
      </c>
      <c r="H205" s="201">
        <v>5</v>
      </c>
      <c r="I205" s="201"/>
      <c r="J205" s="215">
        <v>568</v>
      </c>
      <c r="K205" s="215">
        <f t="shared" si="10"/>
        <v>753.302</v>
      </c>
      <c r="L205" s="200" t="s">
        <v>497</v>
      </c>
      <c r="M205" s="106"/>
      <c r="N205" s="106"/>
      <c r="O205" s="106"/>
      <c r="P205" s="106"/>
      <c r="Q205" s="106"/>
      <c r="R205" s="106"/>
      <c r="S205" s="106"/>
      <c r="T205" s="106"/>
      <c r="U205" s="106"/>
      <c r="V205" s="106"/>
    </row>
    <row r="206" s="155" customFormat="1" customHeight="1" spans="1:22">
      <c r="A206" s="77">
        <v>8</v>
      </c>
      <c r="B206" s="200" t="s">
        <v>700</v>
      </c>
      <c r="C206" s="77"/>
      <c r="D206" s="206">
        <v>43344</v>
      </c>
      <c r="E206" s="202">
        <v>3112</v>
      </c>
      <c r="F206" s="203">
        <v>0.0139</v>
      </c>
      <c r="G206" s="203">
        <v>0.03</v>
      </c>
      <c r="H206" s="201">
        <v>6</v>
      </c>
      <c r="I206" s="201"/>
      <c r="J206" s="215">
        <v>516</v>
      </c>
      <c r="K206" s="215">
        <f t="shared" si="10"/>
        <v>503.106666666667</v>
      </c>
      <c r="L206" s="200" t="s">
        <v>497</v>
      </c>
      <c r="M206" s="106"/>
      <c r="N206" s="106"/>
      <c r="O206" s="106"/>
      <c r="P206" s="106"/>
      <c r="Q206" s="106"/>
      <c r="R206" s="106"/>
      <c r="S206" s="106"/>
      <c r="T206" s="106"/>
      <c r="U206" s="106"/>
      <c r="V206" s="106"/>
    </row>
    <row r="207" s="155" customFormat="1" customHeight="1" spans="1:22">
      <c r="A207" s="77">
        <v>9</v>
      </c>
      <c r="B207" s="200" t="s">
        <v>701</v>
      </c>
      <c r="C207" s="77"/>
      <c r="D207" s="206">
        <v>43466</v>
      </c>
      <c r="E207" s="202">
        <v>3450</v>
      </c>
      <c r="F207" s="203">
        <v>0.0139</v>
      </c>
      <c r="G207" s="203">
        <v>0.03</v>
      </c>
      <c r="H207" s="201">
        <v>6</v>
      </c>
      <c r="I207" s="201"/>
      <c r="J207" s="215">
        <v>576</v>
      </c>
      <c r="K207" s="215">
        <f t="shared" si="10"/>
        <v>557.75</v>
      </c>
      <c r="L207" s="200" t="s">
        <v>497</v>
      </c>
      <c r="M207" s="106"/>
      <c r="N207" s="106"/>
      <c r="O207" s="106"/>
      <c r="P207" s="106"/>
      <c r="Q207" s="106"/>
      <c r="R207" s="106"/>
      <c r="S207" s="106"/>
      <c r="T207" s="106"/>
      <c r="U207" s="106"/>
      <c r="V207" s="106"/>
    </row>
    <row r="208" s="155" customFormat="1" customHeight="1" spans="1:22">
      <c r="A208" s="77">
        <v>10</v>
      </c>
      <c r="B208" s="200" t="s">
        <v>702</v>
      </c>
      <c r="C208" s="77"/>
      <c r="D208" s="206">
        <v>43739</v>
      </c>
      <c r="E208" s="202">
        <v>9600</v>
      </c>
      <c r="F208" s="203">
        <v>0.0139</v>
      </c>
      <c r="G208" s="203">
        <v>0.03</v>
      </c>
      <c r="H208" s="201">
        <v>6</v>
      </c>
      <c r="I208" s="201"/>
      <c r="J208" s="215">
        <v>1596</v>
      </c>
      <c r="K208" s="215">
        <f t="shared" si="10"/>
        <v>1552</v>
      </c>
      <c r="L208" s="200" t="s">
        <v>497</v>
      </c>
      <c r="M208" s="106"/>
      <c r="N208" s="106"/>
      <c r="O208" s="106"/>
      <c r="P208" s="106"/>
      <c r="Q208" s="106"/>
      <c r="R208" s="106"/>
      <c r="S208" s="106"/>
      <c r="T208" s="106"/>
      <c r="U208" s="106"/>
      <c r="V208" s="106"/>
    </row>
    <row r="209" s="155" customFormat="1" customHeight="1" spans="1:22">
      <c r="A209" s="77">
        <v>11</v>
      </c>
      <c r="B209" s="200" t="s">
        <v>703</v>
      </c>
      <c r="C209" s="77"/>
      <c r="D209" s="206">
        <v>43800</v>
      </c>
      <c r="E209" s="202">
        <v>1580</v>
      </c>
      <c r="F209" s="203">
        <v>0.0139</v>
      </c>
      <c r="G209" s="203">
        <v>0.03</v>
      </c>
      <c r="H209" s="201">
        <v>6</v>
      </c>
      <c r="I209" s="201"/>
      <c r="J209" s="215">
        <v>264</v>
      </c>
      <c r="K209" s="215">
        <f t="shared" si="10"/>
        <v>255.433333333333</v>
      </c>
      <c r="L209" s="200" t="s">
        <v>497</v>
      </c>
      <c r="M209" s="106"/>
      <c r="N209" s="106"/>
      <c r="O209" s="106"/>
      <c r="P209" s="106"/>
      <c r="Q209" s="106"/>
      <c r="R209" s="106"/>
      <c r="S209" s="106"/>
      <c r="T209" s="106"/>
      <c r="U209" s="106"/>
      <c r="V209" s="106"/>
    </row>
    <row r="210" s="155" customFormat="1" customHeight="1" spans="1:22">
      <c r="A210" s="77">
        <v>12</v>
      </c>
      <c r="B210" s="200" t="s">
        <v>704</v>
      </c>
      <c r="C210" s="77"/>
      <c r="D210" s="206">
        <v>43800</v>
      </c>
      <c r="E210" s="202">
        <v>28300</v>
      </c>
      <c r="F210" s="203">
        <v>0.0139</v>
      </c>
      <c r="G210" s="203">
        <v>0.03</v>
      </c>
      <c r="H210" s="201">
        <v>6</v>
      </c>
      <c r="I210" s="201"/>
      <c r="J210" s="215">
        <v>4716</v>
      </c>
      <c r="K210" s="215">
        <f t="shared" si="10"/>
        <v>4575.16666666667</v>
      </c>
      <c r="L210" s="200" t="s">
        <v>497</v>
      </c>
      <c r="M210" s="106"/>
      <c r="N210" s="106"/>
      <c r="O210" s="106"/>
      <c r="P210" s="106"/>
      <c r="Q210" s="106"/>
      <c r="R210" s="106"/>
      <c r="S210" s="106"/>
      <c r="T210" s="106"/>
      <c r="U210" s="106"/>
      <c r="V210" s="106"/>
    </row>
    <row r="211" s="155" customFormat="1" customHeight="1" spans="1:22">
      <c r="A211" s="77">
        <v>13</v>
      </c>
      <c r="B211" s="200" t="s">
        <v>705</v>
      </c>
      <c r="C211" s="77"/>
      <c r="D211" s="206">
        <v>43891</v>
      </c>
      <c r="E211" s="202">
        <v>3360</v>
      </c>
      <c r="F211" s="203">
        <v>0.0139</v>
      </c>
      <c r="G211" s="203">
        <v>0.03</v>
      </c>
      <c r="H211" s="201">
        <v>3</v>
      </c>
      <c r="I211" s="201">
        <v>5</v>
      </c>
      <c r="J211" s="215">
        <v>1116</v>
      </c>
      <c r="K211" s="215">
        <f>E211*97%/I211</f>
        <v>651.84</v>
      </c>
      <c r="L211" s="200" t="s">
        <v>497</v>
      </c>
      <c r="M211" s="106"/>
      <c r="N211" s="106"/>
      <c r="O211" s="106"/>
      <c r="P211" s="106"/>
      <c r="Q211" s="106"/>
      <c r="R211" s="106"/>
      <c r="S211" s="106"/>
      <c r="T211" s="106"/>
      <c r="U211" s="106"/>
      <c r="V211" s="106"/>
    </row>
    <row r="212" s="155" customFormat="1" customHeight="1" spans="1:22">
      <c r="A212" s="77">
        <v>14</v>
      </c>
      <c r="B212" s="200" t="s">
        <v>706</v>
      </c>
      <c r="C212" s="77"/>
      <c r="D212" s="206">
        <v>44409</v>
      </c>
      <c r="E212" s="202">
        <v>2550</v>
      </c>
      <c r="F212" s="203">
        <v>0.0139</v>
      </c>
      <c r="G212" s="203">
        <v>0.03</v>
      </c>
      <c r="H212" s="201">
        <v>6</v>
      </c>
      <c r="I212" s="201"/>
      <c r="J212" s="215">
        <v>425.04</v>
      </c>
      <c r="K212" s="215">
        <f t="shared" si="10"/>
        <v>412.25</v>
      </c>
      <c r="L212" s="200" t="s">
        <v>497</v>
      </c>
      <c r="M212" s="106"/>
      <c r="N212" s="106"/>
      <c r="O212" s="106"/>
      <c r="P212" s="106"/>
      <c r="Q212" s="106"/>
      <c r="R212" s="106"/>
      <c r="S212" s="106"/>
      <c r="T212" s="106"/>
      <c r="U212" s="106"/>
      <c r="V212" s="106"/>
    </row>
    <row r="213" s="155" customFormat="1" customHeight="1" spans="1:22">
      <c r="A213" s="77" t="s">
        <v>707</v>
      </c>
      <c r="B213" s="219" t="s">
        <v>708</v>
      </c>
      <c r="C213" s="209"/>
      <c r="D213" s="210"/>
      <c r="E213" s="211">
        <f>E214</f>
        <v>55439.06</v>
      </c>
      <c r="F213" s="212"/>
      <c r="G213" s="220"/>
      <c r="H213" s="212"/>
      <c r="I213" s="212"/>
      <c r="J213" s="211">
        <f>J214</f>
        <v>5376</v>
      </c>
      <c r="K213" s="211">
        <f>K214</f>
        <v>5377.58882</v>
      </c>
      <c r="L213" s="209"/>
      <c r="M213" s="106"/>
      <c r="N213" s="106"/>
      <c r="O213" s="106"/>
      <c r="P213" s="106"/>
      <c r="Q213" s="106"/>
      <c r="R213" s="106"/>
      <c r="S213" s="106"/>
      <c r="T213" s="106"/>
      <c r="U213" s="106"/>
      <c r="V213" s="106"/>
    </row>
    <row r="214" s="155" customFormat="1" customHeight="1" spans="1:22">
      <c r="A214" s="77">
        <v>1</v>
      </c>
      <c r="B214" s="200" t="s">
        <v>709</v>
      </c>
      <c r="C214" s="77"/>
      <c r="D214" s="206">
        <v>42339</v>
      </c>
      <c r="E214" s="202">
        <v>55439.06</v>
      </c>
      <c r="F214" s="203">
        <v>0.0139</v>
      </c>
      <c r="G214" s="203">
        <v>0.03</v>
      </c>
      <c r="H214" s="201">
        <v>10</v>
      </c>
      <c r="I214" s="201"/>
      <c r="J214" s="215">
        <v>5376</v>
      </c>
      <c r="K214" s="215">
        <f>E214*97%/H214</f>
        <v>5377.58882</v>
      </c>
      <c r="L214" s="200" t="s">
        <v>497</v>
      </c>
      <c r="M214" s="106"/>
      <c r="N214" s="106"/>
      <c r="O214" s="106"/>
      <c r="P214" s="106"/>
      <c r="Q214" s="106"/>
      <c r="R214" s="106"/>
      <c r="S214" s="106"/>
      <c r="T214" s="106"/>
      <c r="U214" s="106"/>
      <c r="V214" s="106"/>
    </row>
    <row r="215" s="155" customFormat="1" customHeight="1" spans="1:22">
      <c r="A215" s="77" t="s">
        <v>710</v>
      </c>
      <c r="B215" s="219" t="s">
        <v>711</v>
      </c>
      <c r="C215" s="209"/>
      <c r="D215" s="210"/>
      <c r="E215" s="211">
        <f>SUM(E216:E233)</f>
        <v>54465</v>
      </c>
      <c r="F215" s="212"/>
      <c r="G215" s="212"/>
      <c r="H215" s="212"/>
      <c r="I215" s="212"/>
      <c r="J215" s="211">
        <f>SUM(J216:J233)</f>
        <v>7332</v>
      </c>
      <c r="K215" s="211">
        <f>SUM(K216:K233)</f>
        <v>7590.81583333333</v>
      </c>
      <c r="L215" s="209"/>
      <c r="M215" s="106"/>
      <c r="N215" s="106"/>
      <c r="O215" s="106"/>
      <c r="P215" s="106"/>
      <c r="Q215" s="106"/>
      <c r="R215" s="106"/>
      <c r="S215" s="106"/>
      <c r="T215" s="106"/>
      <c r="U215" s="106"/>
      <c r="V215" s="106"/>
    </row>
    <row r="216" s="155" customFormat="1" customHeight="1" spans="1:22">
      <c r="A216" s="77">
        <v>1</v>
      </c>
      <c r="B216" s="200" t="s">
        <v>712</v>
      </c>
      <c r="C216" s="77"/>
      <c r="D216" s="206">
        <v>42156</v>
      </c>
      <c r="E216" s="202">
        <v>5700</v>
      </c>
      <c r="F216" s="203">
        <v>0</v>
      </c>
      <c r="G216" s="203">
        <v>0.03</v>
      </c>
      <c r="H216" s="201">
        <v>6</v>
      </c>
      <c r="I216" s="201"/>
      <c r="J216" s="215">
        <v>0</v>
      </c>
      <c r="K216" s="215">
        <v>0</v>
      </c>
      <c r="L216" s="200" t="s">
        <v>497</v>
      </c>
      <c r="M216" s="106"/>
      <c r="N216" s="106"/>
      <c r="O216" s="106"/>
      <c r="P216" s="106"/>
      <c r="Q216" s="106"/>
      <c r="R216" s="106"/>
      <c r="S216" s="106"/>
      <c r="T216" s="106"/>
      <c r="U216" s="106"/>
      <c r="V216" s="106"/>
    </row>
    <row r="217" s="155" customFormat="1" customHeight="1" spans="1:22">
      <c r="A217" s="77">
        <v>2</v>
      </c>
      <c r="B217" s="200" t="s">
        <v>713</v>
      </c>
      <c r="C217" s="77"/>
      <c r="D217" s="206">
        <v>42795</v>
      </c>
      <c r="E217" s="202">
        <v>3380</v>
      </c>
      <c r="F217" s="203">
        <v>0.0139</v>
      </c>
      <c r="G217" s="203">
        <v>0.03</v>
      </c>
      <c r="H217" s="201">
        <v>6</v>
      </c>
      <c r="I217" s="201"/>
      <c r="J217" s="215">
        <v>564</v>
      </c>
      <c r="K217" s="215">
        <f>E217*97%/H217</f>
        <v>546.433333333333</v>
      </c>
      <c r="L217" s="200" t="s">
        <v>497</v>
      </c>
      <c r="M217" s="106"/>
      <c r="N217" s="106"/>
      <c r="O217" s="106"/>
      <c r="P217" s="106"/>
      <c r="Q217" s="106"/>
      <c r="R217" s="106"/>
      <c r="S217" s="106"/>
      <c r="T217" s="106"/>
      <c r="U217" s="106"/>
      <c r="V217" s="106"/>
    </row>
    <row r="218" s="155" customFormat="1" customHeight="1" spans="1:22">
      <c r="A218" s="77">
        <v>3</v>
      </c>
      <c r="B218" s="200" t="s">
        <v>714</v>
      </c>
      <c r="C218" s="77"/>
      <c r="D218" s="206">
        <v>42795</v>
      </c>
      <c r="E218" s="202">
        <v>2960</v>
      </c>
      <c r="F218" s="203">
        <v>0.0139</v>
      </c>
      <c r="G218" s="203">
        <v>0.03</v>
      </c>
      <c r="H218" s="201">
        <v>6</v>
      </c>
      <c r="I218" s="201"/>
      <c r="J218" s="215">
        <v>492</v>
      </c>
      <c r="K218" s="215">
        <f t="shared" ref="K218:K233" si="11">E218*97%/H218</f>
        <v>478.533333333333</v>
      </c>
      <c r="L218" s="200" t="s">
        <v>497</v>
      </c>
      <c r="M218" s="106"/>
      <c r="N218" s="106"/>
      <c r="O218" s="106"/>
      <c r="P218" s="106"/>
      <c r="Q218" s="106"/>
      <c r="R218" s="106"/>
      <c r="S218" s="106"/>
      <c r="T218" s="106"/>
      <c r="U218" s="106"/>
      <c r="V218" s="106"/>
    </row>
    <row r="219" s="155" customFormat="1" customHeight="1" spans="1:22">
      <c r="A219" s="77">
        <v>4</v>
      </c>
      <c r="B219" s="200" t="s">
        <v>715</v>
      </c>
      <c r="C219" s="77"/>
      <c r="D219" s="206">
        <v>42795</v>
      </c>
      <c r="E219" s="202">
        <v>2899</v>
      </c>
      <c r="F219" s="203">
        <v>0.0139</v>
      </c>
      <c r="G219" s="203">
        <v>0.03</v>
      </c>
      <c r="H219" s="201">
        <v>6</v>
      </c>
      <c r="I219" s="201"/>
      <c r="J219" s="215">
        <v>480</v>
      </c>
      <c r="K219" s="215">
        <f t="shared" si="11"/>
        <v>468.671666666667</v>
      </c>
      <c r="L219" s="200" t="s">
        <v>497</v>
      </c>
      <c r="M219" s="106"/>
      <c r="N219" s="106"/>
      <c r="O219" s="106"/>
      <c r="P219" s="106"/>
      <c r="Q219" s="106"/>
      <c r="R219" s="106"/>
      <c r="S219" s="106"/>
      <c r="T219" s="106"/>
      <c r="U219" s="106"/>
      <c r="V219" s="106"/>
    </row>
    <row r="220" s="155" customFormat="1" customHeight="1" spans="1:22">
      <c r="A220" s="77">
        <v>5</v>
      </c>
      <c r="B220" s="200" t="s">
        <v>716</v>
      </c>
      <c r="C220" s="77"/>
      <c r="D220" s="206">
        <v>42979</v>
      </c>
      <c r="E220" s="202">
        <v>3770</v>
      </c>
      <c r="F220" s="203">
        <v>0.0139</v>
      </c>
      <c r="G220" s="203">
        <v>0.03</v>
      </c>
      <c r="H220" s="201">
        <v>6</v>
      </c>
      <c r="I220" s="201"/>
      <c r="J220" s="215">
        <v>624</v>
      </c>
      <c r="K220" s="215">
        <f t="shared" si="11"/>
        <v>609.483333333333</v>
      </c>
      <c r="L220" s="200" t="s">
        <v>497</v>
      </c>
      <c r="M220" s="106"/>
      <c r="N220" s="106"/>
      <c r="O220" s="106"/>
      <c r="P220" s="106"/>
      <c r="Q220" s="106"/>
      <c r="R220" s="106"/>
      <c r="S220" s="106"/>
      <c r="T220" s="106"/>
      <c r="U220" s="106"/>
      <c r="V220" s="106"/>
    </row>
    <row r="221" s="155" customFormat="1" customHeight="1" spans="1:22">
      <c r="A221" s="77">
        <v>6</v>
      </c>
      <c r="B221" s="200" t="s">
        <v>717</v>
      </c>
      <c r="C221" s="77"/>
      <c r="D221" s="206">
        <v>43221</v>
      </c>
      <c r="E221" s="202">
        <v>2599</v>
      </c>
      <c r="F221" s="203">
        <v>0.0139</v>
      </c>
      <c r="G221" s="203">
        <v>0.03</v>
      </c>
      <c r="H221" s="201">
        <v>6</v>
      </c>
      <c r="I221" s="201"/>
      <c r="J221" s="215">
        <v>432</v>
      </c>
      <c r="K221" s="215">
        <f t="shared" si="11"/>
        <v>420.171666666667</v>
      </c>
      <c r="L221" s="200" t="s">
        <v>497</v>
      </c>
      <c r="M221" s="106"/>
      <c r="N221" s="106"/>
      <c r="O221" s="106"/>
      <c r="P221" s="106"/>
      <c r="Q221" s="106"/>
      <c r="R221" s="106"/>
      <c r="S221" s="106"/>
      <c r="T221" s="106"/>
      <c r="U221" s="106"/>
      <c r="V221" s="106"/>
    </row>
    <row r="222" s="155" customFormat="1" customHeight="1" spans="1:22">
      <c r="A222" s="77">
        <v>7</v>
      </c>
      <c r="B222" s="200" t="s">
        <v>717</v>
      </c>
      <c r="C222" s="77"/>
      <c r="D222" s="206">
        <v>43313</v>
      </c>
      <c r="E222" s="202">
        <v>1860</v>
      </c>
      <c r="F222" s="203">
        <v>0.0139</v>
      </c>
      <c r="G222" s="203">
        <v>0.03</v>
      </c>
      <c r="H222" s="201">
        <v>6</v>
      </c>
      <c r="I222" s="201"/>
      <c r="J222" s="215">
        <v>300</v>
      </c>
      <c r="K222" s="215">
        <f t="shared" si="11"/>
        <v>300.7</v>
      </c>
      <c r="L222" s="200" t="s">
        <v>497</v>
      </c>
      <c r="M222" s="106"/>
      <c r="N222" s="106"/>
      <c r="O222" s="106"/>
      <c r="P222" s="106"/>
      <c r="Q222" s="106"/>
      <c r="R222" s="106"/>
      <c r="S222" s="106"/>
      <c r="T222" s="106"/>
      <c r="U222" s="106"/>
      <c r="V222" s="106"/>
    </row>
    <row r="223" s="155" customFormat="1" customHeight="1" spans="1:22">
      <c r="A223" s="77">
        <v>8</v>
      </c>
      <c r="B223" s="200" t="s">
        <v>716</v>
      </c>
      <c r="C223" s="77"/>
      <c r="D223" s="206">
        <v>43466</v>
      </c>
      <c r="E223" s="202">
        <v>3469</v>
      </c>
      <c r="F223" s="203">
        <v>0.0139</v>
      </c>
      <c r="G223" s="203">
        <v>0.03</v>
      </c>
      <c r="H223" s="201">
        <v>6</v>
      </c>
      <c r="I223" s="201"/>
      <c r="J223" s="215">
        <v>576</v>
      </c>
      <c r="K223" s="215">
        <f t="shared" si="11"/>
        <v>560.821666666667</v>
      </c>
      <c r="L223" s="200" t="s">
        <v>497</v>
      </c>
      <c r="M223" s="106"/>
      <c r="N223" s="106"/>
      <c r="O223" s="106"/>
      <c r="P223" s="106"/>
      <c r="Q223" s="106"/>
      <c r="R223" s="106"/>
      <c r="S223" s="106"/>
      <c r="T223" s="106"/>
      <c r="U223" s="106"/>
      <c r="V223" s="106"/>
    </row>
    <row r="224" s="155" customFormat="1" customHeight="1" spans="1:22">
      <c r="A224" s="77">
        <v>9</v>
      </c>
      <c r="B224" s="200" t="s">
        <v>718</v>
      </c>
      <c r="C224" s="77"/>
      <c r="D224" s="206">
        <v>43466</v>
      </c>
      <c r="E224" s="202">
        <v>3215</v>
      </c>
      <c r="F224" s="203">
        <v>0.0139</v>
      </c>
      <c r="G224" s="203">
        <v>0.03</v>
      </c>
      <c r="H224" s="201">
        <v>6</v>
      </c>
      <c r="I224" s="201"/>
      <c r="J224" s="215">
        <v>540</v>
      </c>
      <c r="K224" s="215">
        <f t="shared" si="11"/>
        <v>519.758333333333</v>
      </c>
      <c r="L224" s="200" t="s">
        <v>497</v>
      </c>
      <c r="M224" s="106"/>
      <c r="N224" s="106"/>
      <c r="O224" s="106"/>
      <c r="P224" s="106"/>
      <c r="Q224" s="106"/>
      <c r="R224" s="106"/>
      <c r="S224" s="106"/>
      <c r="T224" s="106"/>
      <c r="U224" s="106"/>
      <c r="V224" s="106"/>
    </row>
    <row r="225" s="155" customFormat="1" customHeight="1" spans="1:22">
      <c r="A225" s="77">
        <v>10</v>
      </c>
      <c r="B225" s="200" t="s">
        <v>717</v>
      </c>
      <c r="C225" s="77"/>
      <c r="D225" s="206">
        <v>43556</v>
      </c>
      <c r="E225" s="202">
        <v>2199</v>
      </c>
      <c r="F225" s="203">
        <v>0.0139</v>
      </c>
      <c r="G225" s="203">
        <v>0.03</v>
      </c>
      <c r="H225" s="201">
        <v>6</v>
      </c>
      <c r="I225" s="201"/>
      <c r="J225" s="215">
        <v>360</v>
      </c>
      <c r="K225" s="215">
        <f t="shared" si="11"/>
        <v>355.505</v>
      </c>
      <c r="L225" s="200" t="s">
        <v>497</v>
      </c>
      <c r="M225" s="106"/>
      <c r="N225" s="106"/>
      <c r="O225" s="106"/>
      <c r="P225" s="106"/>
      <c r="Q225" s="106"/>
      <c r="R225" s="106"/>
      <c r="S225" s="106"/>
      <c r="T225" s="106"/>
      <c r="U225" s="106"/>
      <c r="V225" s="106"/>
    </row>
    <row r="226" s="155" customFormat="1" customHeight="1" spans="1:22">
      <c r="A226" s="77">
        <v>11</v>
      </c>
      <c r="B226" s="200" t="s">
        <v>718</v>
      </c>
      <c r="C226" s="77"/>
      <c r="D226" s="206">
        <v>43556</v>
      </c>
      <c r="E226" s="202">
        <v>3300</v>
      </c>
      <c r="F226" s="203">
        <v>0.0139</v>
      </c>
      <c r="G226" s="203">
        <v>0.03</v>
      </c>
      <c r="H226" s="201">
        <v>6</v>
      </c>
      <c r="I226" s="201"/>
      <c r="J226" s="215">
        <v>540</v>
      </c>
      <c r="K226" s="215">
        <f t="shared" si="11"/>
        <v>533.5</v>
      </c>
      <c r="L226" s="200" t="s">
        <v>497</v>
      </c>
      <c r="M226" s="106"/>
      <c r="N226" s="106"/>
      <c r="O226" s="106"/>
      <c r="P226" s="106"/>
      <c r="Q226" s="106"/>
      <c r="R226" s="106"/>
      <c r="S226" s="106"/>
      <c r="T226" s="106"/>
      <c r="U226" s="106"/>
      <c r="V226" s="106"/>
    </row>
    <row r="227" s="155" customFormat="1" customHeight="1" spans="1:22">
      <c r="A227" s="77">
        <v>12</v>
      </c>
      <c r="B227" s="200" t="s">
        <v>717</v>
      </c>
      <c r="C227" s="77"/>
      <c r="D227" s="206">
        <v>43647</v>
      </c>
      <c r="E227" s="202">
        <v>2059</v>
      </c>
      <c r="F227" s="203">
        <v>0.0139</v>
      </c>
      <c r="G227" s="203">
        <v>0.03</v>
      </c>
      <c r="H227" s="201">
        <v>6</v>
      </c>
      <c r="I227" s="201"/>
      <c r="J227" s="215">
        <v>336</v>
      </c>
      <c r="K227" s="215">
        <f t="shared" si="11"/>
        <v>332.871666666667</v>
      </c>
      <c r="L227" s="200" t="s">
        <v>497</v>
      </c>
      <c r="M227" s="106"/>
      <c r="N227" s="106"/>
      <c r="O227" s="106"/>
      <c r="P227" s="106"/>
      <c r="Q227" s="106"/>
      <c r="R227" s="106"/>
      <c r="S227" s="106"/>
      <c r="T227" s="106"/>
      <c r="U227" s="106"/>
      <c r="V227" s="106"/>
    </row>
    <row r="228" s="155" customFormat="1" customHeight="1" spans="1:22">
      <c r="A228" s="77">
        <v>13</v>
      </c>
      <c r="B228" s="200" t="s">
        <v>719</v>
      </c>
      <c r="C228" s="77"/>
      <c r="D228" s="206">
        <v>43678</v>
      </c>
      <c r="E228" s="202">
        <v>3980</v>
      </c>
      <c r="F228" s="203">
        <v>0.0139</v>
      </c>
      <c r="G228" s="203">
        <v>0.03</v>
      </c>
      <c r="H228" s="201">
        <v>6</v>
      </c>
      <c r="I228" s="201"/>
      <c r="J228" s="215">
        <v>660</v>
      </c>
      <c r="K228" s="215">
        <f t="shared" si="11"/>
        <v>643.433333333333</v>
      </c>
      <c r="L228" s="200" t="s">
        <v>497</v>
      </c>
      <c r="M228" s="106"/>
      <c r="N228" s="106"/>
      <c r="O228" s="106"/>
      <c r="P228" s="106"/>
      <c r="Q228" s="106"/>
      <c r="R228" s="106"/>
      <c r="S228" s="106"/>
      <c r="T228" s="106"/>
      <c r="U228" s="106"/>
      <c r="V228" s="106"/>
    </row>
    <row r="229" s="155" customFormat="1" customHeight="1" spans="1:22">
      <c r="A229" s="77">
        <v>14</v>
      </c>
      <c r="B229" s="200" t="s">
        <v>720</v>
      </c>
      <c r="C229" s="77"/>
      <c r="D229" s="206">
        <v>43739</v>
      </c>
      <c r="E229" s="202">
        <v>2988</v>
      </c>
      <c r="F229" s="203">
        <v>0.0139</v>
      </c>
      <c r="G229" s="203">
        <v>0.03</v>
      </c>
      <c r="H229" s="201">
        <v>15</v>
      </c>
      <c r="I229" s="201">
        <v>8</v>
      </c>
      <c r="J229" s="215">
        <v>192</v>
      </c>
      <c r="K229" s="215">
        <f>E229*97%/I229</f>
        <v>362.295</v>
      </c>
      <c r="L229" s="200" t="s">
        <v>497</v>
      </c>
      <c r="M229" s="106"/>
      <c r="N229" s="106"/>
      <c r="O229" s="106"/>
      <c r="P229" s="106"/>
      <c r="Q229" s="106"/>
      <c r="R229" s="106"/>
      <c r="S229" s="106"/>
      <c r="T229" s="106"/>
      <c r="U229" s="106"/>
      <c r="V229" s="106"/>
    </row>
    <row r="230" s="155" customFormat="1" customHeight="1" spans="1:22">
      <c r="A230" s="77">
        <v>15</v>
      </c>
      <c r="B230" s="200" t="s">
        <v>721</v>
      </c>
      <c r="C230" s="77"/>
      <c r="D230" s="206">
        <v>43739</v>
      </c>
      <c r="E230" s="202">
        <v>4258</v>
      </c>
      <c r="F230" s="203">
        <v>0.0139</v>
      </c>
      <c r="G230" s="203">
        <v>0.03</v>
      </c>
      <c r="H230" s="201">
        <v>15</v>
      </c>
      <c r="I230" s="201">
        <v>8</v>
      </c>
      <c r="J230" s="215">
        <v>276</v>
      </c>
      <c r="K230" s="215">
        <f>E230*97%/I230</f>
        <v>516.2825</v>
      </c>
      <c r="L230" s="200" t="s">
        <v>497</v>
      </c>
      <c r="M230" s="106"/>
      <c r="N230" s="106"/>
      <c r="O230" s="106"/>
      <c r="P230" s="106"/>
      <c r="Q230" s="106"/>
      <c r="R230" s="106"/>
      <c r="S230" s="106"/>
      <c r="T230" s="106"/>
      <c r="U230" s="106"/>
      <c r="V230" s="106"/>
    </row>
    <row r="231" s="155" customFormat="1" customHeight="1" spans="1:22">
      <c r="A231" s="77">
        <v>16</v>
      </c>
      <c r="B231" s="200" t="s">
        <v>722</v>
      </c>
      <c r="C231" s="77"/>
      <c r="D231" s="206">
        <v>43891</v>
      </c>
      <c r="E231" s="202">
        <v>1200</v>
      </c>
      <c r="F231" s="203">
        <v>0.0139</v>
      </c>
      <c r="G231" s="203">
        <v>0.03</v>
      </c>
      <c r="H231" s="201">
        <v>6</v>
      </c>
      <c r="I231" s="201"/>
      <c r="J231" s="215">
        <v>192</v>
      </c>
      <c r="K231" s="215">
        <f t="shared" si="11"/>
        <v>194</v>
      </c>
      <c r="L231" s="200" t="s">
        <v>497</v>
      </c>
      <c r="M231" s="106"/>
      <c r="N231" s="106"/>
      <c r="O231" s="106"/>
      <c r="P231" s="106"/>
      <c r="Q231" s="106"/>
      <c r="R231" s="106"/>
      <c r="S231" s="106"/>
      <c r="T231" s="106"/>
      <c r="U231" s="106"/>
      <c r="V231" s="106"/>
    </row>
    <row r="232" s="155" customFormat="1" customHeight="1" spans="1:22">
      <c r="A232" s="77">
        <v>17</v>
      </c>
      <c r="B232" s="200" t="s">
        <v>717</v>
      </c>
      <c r="C232" s="77"/>
      <c r="D232" s="206">
        <v>43922</v>
      </c>
      <c r="E232" s="202">
        <v>2999</v>
      </c>
      <c r="F232" s="203">
        <v>0.0139</v>
      </c>
      <c r="G232" s="203">
        <v>0.03</v>
      </c>
      <c r="H232" s="201">
        <v>6</v>
      </c>
      <c r="I232" s="201"/>
      <c r="J232" s="215">
        <v>492</v>
      </c>
      <c r="K232" s="215">
        <f t="shared" si="11"/>
        <v>484.838333333333</v>
      </c>
      <c r="L232" s="200" t="s">
        <v>497</v>
      </c>
      <c r="M232" s="106"/>
      <c r="N232" s="106"/>
      <c r="O232" s="106"/>
      <c r="P232" s="106"/>
      <c r="Q232" s="106"/>
      <c r="R232" s="106"/>
      <c r="S232" s="106"/>
      <c r="T232" s="106"/>
      <c r="U232" s="106"/>
      <c r="V232" s="106"/>
    </row>
    <row r="233" s="155" customFormat="1" customHeight="1" spans="1:22">
      <c r="A233" s="77">
        <v>18</v>
      </c>
      <c r="B233" s="200" t="s">
        <v>714</v>
      </c>
      <c r="C233" s="77"/>
      <c r="D233" s="206">
        <v>44013</v>
      </c>
      <c r="E233" s="202">
        <v>1630</v>
      </c>
      <c r="F233" s="203">
        <v>0.0139</v>
      </c>
      <c r="G233" s="203">
        <v>0.03</v>
      </c>
      <c r="H233" s="201">
        <v>6</v>
      </c>
      <c r="I233" s="201"/>
      <c r="J233" s="215">
        <v>276</v>
      </c>
      <c r="K233" s="215">
        <f t="shared" si="11"/>
        <v>263.516666666667</v>
      </c>
      <c r="L233" s="200" t="s">
        <v>497</v>
      </c>
      <c r="M233" s="106"/>
      <c r="N233" s="106"/>
      <c r="O233" s="106"/>
      <c r="P233" s="106"/>
      <c r="Q233" s="106"/>
      <c r="R233" s="106"/>
      <c r="S233" s="106"/>
      <c r="T233" s="106"/>
      <c r="U233" s="106"/>
      <c r="V233" s="106"/>
    </row>
    <row r="234" s="155" customFormat="1" customHeight="1" spans="1:22">
      <c r="A234" s="77" t="s">
        <v>723</v>
      </c>
      <c r="B234" s="77"/>
      <c r="C234" s="77"/>
      <c r="D234" s="221"/>
      <c r="E234" s="215">
        <v>35162578.63</v>
      </c>
      <c r="F234" s="221"/>
      <c r="G234" s="221"/>
      <c r="H234" s="221"/>
      <c r="I234" s="221"/>
      <c r="J234" s="215">
        <v>1460272.11</v>
      </c>
      <c r="K234" s="215">
        <f>K6</f>
        <v>1401840.588312</v>
      </c>
      <c r="L234" s="221"/>
      <c r="M234" s="106"/>
      <c r="N234" s="106"/>
      <c r="O234" s="106"/>
      <c r="P234" s="106"/>
      <c r="Q234" s="106"/>
      <c r="R234" s="106"/>
      <c r="S234" s="106"/>
      <c r="T234" s="106"/>
      <c r="U234" s="106"/>
      <c r="V234" s="106"/>
    </row>
    <row r="235" s="155" customFormat="1" customHeight="1" spans="1:22">
      <c r="A235" s="77"/>
      <c r="B235" s="77" t="s">
        <v>724</v>
      </c>
      <c r="C235" s="77" t="s">
        <v>725</v>
      </c>
      <c r="D235" s="221"/>
      <c r="E235" s="215">
        <v>34947838.63</v>
      </c>
      <c r="F235" s="221"/>
      <c r="G235" s="221"/>
      <c r="H235" s="221"/>
      <c r="I235" s="221"/>
      <c r="J235" s="215">
        <v>1446220.11</v>
      </c>
      <c r="K235" s="215"/>
      <c r="L235" s="221"/>
      <c r="M235" s="106"/>
      <c r="N235" s="106"/>
      <c r="O235" s="106"/>
      <c r="P235" s="106"/>
      <c r="Q235" s="106"/>
      <c r="R235" s="106"/>
      <c r="S235" s="106"/>
      <c r="T235" s="106"/>
      <c r="U235" s="106"/>
      <c r="V235" s="106"/>
    </row>
    <row r="236" s="155" customFormat="1" customHeight="1" spans="1:22">
      <c r="A236" s="77"/>
      <c r="B236" s="77" t="s">
        <v>726</v>
      </c>
      <c r="C236" s="77" t="s">
        <v>676</v>
      </c>
      <c r="D236" s="221"/>
      <c r="E236" s="215">
        <v>214740</v>
      </c>
      <c r="F236" s="221"/>
      <c r="G236" s="221"/>
      <c r="H236" s="221"/>
      <c r="I236" s="221"/>
      <c r="J236" s="215">
        <v>14052</v>
      </c>
      <c r="K236" s="215"/>
      <c r="L236" s="221"/>
      <c r="M236" s="106"/>
      <c r="N236" s="106"/>
      <c r="O236" s="106"/>
      <c r="P236" s="106"/>
      <c r="Q236" s="106"/>
      <c r="R236" s="106"/>
      <c r="S236" s="106"/>
      <c r="T236" s="106"/>
      <c r="U236" s="106"/>
      <c r="V236" s="106"/>
    </row>
    <row r="237" s="155" customFormat="1" customHeight="1" spans="1:22">
      <c r="A237" s="77"/>
      <c r="B237" s="77" t="s">
        <v>727</v>
      </c>
      <c r="C237" s="77" t="s">
        <v>728</v>
      </c>
      <c r="D237" s="221"/>
      <c r="E237" s="215">
        <v>0</v>
      </c>
      <c r="F237" s="221"/>
      <c r="G237" s="221"/>
      <c r="H237" s="221"/>
      <c r="I237" s="221"/>
      <c r="J237" s="215">
        <v>0</v>
      </c>
      <c r="K237" s="215"/>
      <c r="L237" s="221"/>
      <c r="M237" s="106"/>
      <c r="N237" s="106"/>
      <c r="O237" s="106"/>
      <c r="P237" s="106"/>
      <c r="Q237" s="106"/>
      <c r="R237" s="106"/>
      <c r="S237" s="106"/>
      <c r="T237" s="106"/>
      <c r="U237" s="106"/>
      <c r="V237" s="106"/>
    </row>
    <row r="238" s="155" customFormat="1" customHeight="1" spans="1:22">
      <c r="A238" s="222"/>
      <c r="B238" s="222"/>
      <c r="C238" s="222"/>
      <c r="D238" s="223"/>
      <c r="E238" s="224"/>
      <c r="F238" s="223"/>
      <c r="G238" s="223"/>
      <c r="H238" s="223"/>
      <c r="I238" s="223"/>
      <c r="J238" s="227"/>
      <c r="K238" s="227"/>
      <c r="L238" s="223"/>
      <c r="M238" s="106"/>
      <c r="N238" s="106"/>
      <c r="O238" s="106"/>
      <c r="P238" s="106"/>
      <c r="Q238" s="106"/>
      <c r="R238" s="106"/>
      <c r="S238" s="106"/>
      <c r="T238" s="106"/>
      <c r="U238" s="106"/>
      <c r="V238" s="106"/>
    </row>
    <row r="239" s="155" customFormat="1" customHeight="1" spans="2:11">
      <c r="B239" s="225"/>
      <c r="C239" s="155"/>
      <c r="D239" s="155"/>
      <c r="E239" s="226"/>
      <c r="F239" s="155"/>
      <c r="G239" s="155"/>
      <c r="H239" s="155"/>
      <c r="I239" s="155"/>
      <c r="J239" s="226"/>
      <c r="K239" s="226"/>
    </row>
    <row r="240" s="155" customFormat="1" customHeight="1" spans="2:11">
      <c r="B240" s="225"/>
      <c r="C240" s="155"/>
      <c r="D240" s="155"/>
      <c r="E240" s="226"/>
      <c r="F240" s="155"/>
      <c r="G240" s="155"/>
      <c r="H240" s="155"/>
      <c r="I240" s="155"/>
      <c r="J240" s="226"/>
      <c r="K240" s="226"/>
    </row>
    <row r="241" s="155" customFormat="1" customHeight="1" spans="2:11">
      <c r="B241" s="225"/>
      <c r="C241" s="155"/>
      <c r="D241" s="155"/>
      <c r="E241" s="226"/>
      <c r="F241" s="155"/>
      <c r="G241" s="155"/>
      <c r="H241" s="155"/>
      <c r="I241" s="155"/>
      <c r="J241" s="226"/>
      <c r="K241" s="226"/>
    </row>
  </sheetData>
  <autoFilter ref="A4:V237">
    <extLst/>
  </autoFilter>
  <mergeCells count="14">
    <mergeCell ref="B2:L2"/>
    <mergeCell ref="J3:L3"/>
    <mergeCell ref="A234:C23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47916666666667" right="0.747916666666667" top="0.984027777777778" bottom="0.984027777777778" header="0.511111111111111" footer="0.511111111111111"/>
  <pageSetup paperSize="9" scale="49" fitToHeight="0" orientation="portrait" blackAndWhite="1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8"/>
  <sheetViews>
    <sheetView view="pageBreakPreview" zoomScale="80" zoomScaleNormal="100" workbookViewId="0">
      <pane xSplit="2" ySplit="6" topLeftCell="C229" activePane="bottomRight" state="frozen"/>
      <selection/>
      <selection pane="topRight"/>
      <selection pane="bottomLeft"/>
      <selection pane="bottomRight" activeCell="A4" sqref="A4:L258"/>
    </sheetView>
  </sheetViews>
  <sheetFormatPr defaultColWidth="18.75" defaultRowHeight="26.1" customHeight="1"/>
  <cols>
    <col min="1" max="1" width="6.75" style="157" customWidth="1"/>
    <col min="2" max="2" width="31" style="158" customWidth="1"/>
    <col min="3" max="3" width="9" style="157" customWidth="1"/>
    <col min="4" max="4" width="14.375" style="157" customWidth="1"/>
    <col min="5" max="5" width="14" style="159" customWidth="1"/>
    <col min="6" max="7" width="10" style="157" customWidth="1"/>
    <col min="8" max="9" width="11.25" style="157" customWidth="1"/>
    <col min="10" max="11" width="13.75" style="159" customWidth="1"/>
    <col min="12" max="12" width="14.625" style="157" customWidth="1"/>
    <col min="13" max="257" width="18.75" style="157" customWidth="1"/>
    <col min="258" max="16384" width="18.75" style="157"/>
  </cols>
  <sheetData>
    <row r="1" customHeight="1" spans="2:2">
      <c r="B1" s="31" t="s">
        <v>729</v>
      </c>
    </row>
    <row r="2" customHeight="1" spans="2:12">
      <c r="B2" s="160" t="s">
        <v>730</v>
      </c>
      <c r="C2" s="160"/>
      <c r="D2" s="160"/>
      <c r="E2" s="161"/>
      <c r="F2" s="160"/>
      <c r="G2" s="160"/>
      <c r="H2" s="160"/>
      <c r="I2" s="160"/>
      <c r="J2" s="161"/>
      <c r="K2" s="161"/>
      <c r="L2" s="160"/>
    </row>
    <row r="3" customHeight="1" spans="2:12">
      <c r="B3" s="158" t="s">
        <v>2</v>
      </c>
      <c r="J3" s="178" t="s">
        <v>478</v>
      </c>
      <c r="K3" s="178"/>
      <c r="L3" s="178"/>
    </row>
    <row r="4" s="155" customFormat="1" customHeight="1" spans="1:12">
      <c r="A4" s="162" t="s">
        <v>479</v>
      </c>
      <c r="B4" s="163" t="s">
        <v>480</v>
      </c>
      <c r="C4" s="162" t="s">
        <v>481</v>
      </c>
      <c r="D4" s="164" t="s">
        <v>482</v>
      </c>
      <c r="E4" s="165" t="s">
        <v>483</v>
      </c>
      <c r="F4" s="164" t="s">
        <v>484</v>
      </c>
      <c r="G4" s="166" t="s">
        <v>485</v>
      </c>
      <c r="H4" s="164" t="s">
        <v>486</v>
      </c>
      <c r="I4" s="166" t="s">
        <v>487</v>
      </c>
      <c r="J4" s="179" t="s">
        <v>488</v>
      </c>
      <c r="K4" s="180" t="s">
        <v>489</v>
      </c>
      <c r="L4" s="162" t="s">
        <v>24</v>
      </c>
    </row>
    <row r="5" s="155" customFormat="1" customHeight="1" spans="1:12">
      <c r="A5" s="162"/>
      <c r="B5" s="163"/>
      <c r="C5" s="162"/>
      <c r="D5" s="164"/>
      <c r="E5" s="165"/>
      <c r="F5" s="164"/>
      <c r="G5" s="166"/>
      <c r="H5" s="164"/>
      <c r="I5" s="166"/>
      <c r="J5" s="179"/>
      <c r="K5" s="180"/>
      <c r="L5" s="164" t="s">
        <v>490</v>
      </c>
    </row>
    <row r="6" customHeight="1" spans="1:22">
      <c r="A6" s="44"/>
      <c r="B6" s="45" t="s">
        <v>491</v>
      </c>
      <c r="C6" s="46"/>
      <c r="D6" s="47"/>
      <c r="E6" s="167">
        <f>E7+E32+E33+E192+E193+E215+E233+E235</f>
        <v>35570139.81</v>
      </c>
      <c r="F6" s="167"/>
      <c r="G6" s="167"/>
      <c r="H6" s="167"/>
      <c r="I6" s="167"/>
      <c r="J6" s="167">
        <f>J7+J32+J33+J192+J193+J215+J233+J235</f>
        <v>1477480.32</v>
      </c>
      <c r="K6" s="167">
        <f>K7+K32+K33+K192+K193+K215+K233+K235</f>
        <v>1424802.59527033</v>
      </c>
      <c r="L6" s="46"/>
      <c r="M6" s="181"/>
      <c r="N6" s="181"/>
      <c r="O6" s="181"/>
      <c r="P6" s="181"/>
      <c r="Q6" s="181"/>
      <c r="R6" s="181"/>
      <c r="S6" s="181"/>
      <c r="T6" s="181"/>
      <c r="U6" s="181"/>
      <c r="V6" s="181"/>
    </row>
    <row r="7" customHeight="1" spans="1:22">
      <c r="A7" s="44" t="s">
        <v>492</v>
      </c>
      <c r="B7" s="45" t="s">
        <v>493</v>
      </c>
      <c r="C7" s="46"/>
      <c r="D7" s="47"/>
      <c r="E7" s="167">
        <f>E8+E17+E18+E31</f>
        <v>5202245.38</v>
      </c>
      <c r="F7" s="167"/>
      <c r="G7" s="167"/>
      <c r="H7" s="167"/>
      <c r="I7" s="167"/>
      <c r="J7" s="167">
        <f>J8+J17+J18+J31</f>
        <v>194496</v>
      </c>
      <c r="K7" s="167">
        <f>K8+K17+K18+K31</f>
        <v>178978.442388667</v>
      </c>
      <c r="L7" s="46"/>
      <c r="M7" s="63"/>
      <c r="N7" s="63"/>
      <c r="O7" s="63"/>
      <c r="P7" s="63"/>
      <c r="Q7" s="63"/>
      <c r="R7" s="63"/>
      <c r="S7" s="63"/>
      <c r="T7" s="63"/>
      <c r="U7" s="63"/>
      <c r="V7" s="63"/>
    </row>
    <row r="8" customHeight="1" spans="1:22">
      <c r="A8" s="44" t="s">
        <v>494</v>
      </c>
      <c r="B8" s="168" t="s">
        <v>495</v>
      </c>
      <c r="C8" s="46"/>
      <c r="D8" s="47"/>
      <c r="E8" s="167">
        <f>SUM(E9:E16)</f>
        <v>2413762.27</v>
      </c>
      <c r="F8" s="167"/>
      <c r="G8" s="167"/>
      <c r="H8" s="167"/>
      <c r="I8" s="167"/>
      <c r="J8" s="167">
        <f>SUM(J9:J16)</f>
        <v>82560</v>
      </c>
      <c r="K8" s="167">
        <f>SUM(K9:K16)</f>
        <v>63671.8371886667</v>
      </c>
      <c r="L8" s="46"/>
      <c r="M8" s="63"/>
      <c r="N8" s="63"/>
      <c r="O8" s="63"/>
      <c r="P8" s="63"/>
      <c r="Q8" s="63"/>
      <c r="R8" s="63"/>
      <c r="S8" s="63"/>
      <c r="T8" s="63"/>
      <c r="U8" s="63"/>
      <c r="V8" s="63"/>
    </row>
    <row r="9" customHeight="1" spans="1:22">
      <c r="A9" s="44">
        <v>1</v>
      </c>
      <c r="B9" s="53" t="s">
        <v>496</v>
      </c>
      <c r="C9" s="46"/>
      <c r="D9" s="169">
        <v>1998.12</v>
      </c>
      <c r="E9" s="170">
        <v>616201.01</v>
      </c>
      <c r="F9" s="171">
        <v>0.0028</v>
      </c>
      <c r="G9" s="171">
        <v>0.03</v>
      </c>
      <c r="H9" s="169">
        <v>30</v>
      </c>
      <c r="I9" s="169"/>
      <c r="J9" s="56">
        <v>19680</v>
      </c>
      <c r="K9" s="56">
        <f>E9*97%/H9</f>
        <v>19923.8326566667</v>
      </c>
      <c r="L9" s="53" t="s">
        <v>497</v>
      </c>
      <c r="M9" s="63"/>
      <c r="N9" s="63"/>
      <c r="O9" s="63"/>
      <c r="P9" s="63"/>
      <c r="Q9" s="63"/>
      <c r="R9" s="63"/>
      <c r="S9" s="63"/>
      <c r="T9" s="63"/>
      <c r="U9" s="63"/>
      <c r="V9" s="63"/>
    </row>
    <row r="10" customHeight="1" spans="1:22">
      <c r="A10" s="44">
        <v>2</v>
      </c>
      <c r="B10" s="53" t="s">
        <v>498</v>
      </c>
      <c r="C10" s="46"/>
      <c r="D10" s="169">
        <v>1993.12</v>
      </c>
      <c r="E10" s="170">
        <v>325781.02</v>
      </c>
      <c r="F10" s="171">
        <v>0.0028</v>
      </c>
      <c r="G10" s="171">
        <v>0.03</v>
      </c>
      <c r="H10" s="169">
        <v>25</v>
      </c>
      <c r="I10" s="169">
        <v>30</v>
      </c>
      <c r="J10" s="56">
        <v>12504</v>
      </c>
      <c r="K10" s="56">
        <f>E10*97%/I10</f>
        <v>10533.5863133333</v>
      </c>
      <c r="L10" s="53" t="s">
        <v>497</v>
      </c>
      <c r="M10" s="63"/>
      <c r="N10" s="63"/>
      <c r="O10" s="63"/>
      <c r="P10" s="63"/>
      <c r="Q10" s="63"/>
      <c r="R10" s="63"/>
      <c r="S10" s="63"/>
      <c r="T10" s="63"/>
      <c r="U10" s="63"/>
      <c r="V10" s="63"/>
    </row>
    <row r="11" customHeight="1" spans="1:22">
      <c r="A11" s="44">
        <v>3</v>
      </c>
      <c r="B11" s="53" t="s">
        <v>499</v>
      </c>
      <c r="C11" s="46"/>
      <c r="D11" s="169">
        <v>1998.12</v>
      </c>
      <c r="E11" s="170">
        <v>11750</v>
      </c>
      <c r="F11" s="171">
        <v>0.0028</v>
      </c>
      <c r="G11" s="171">
        <v>0.03</v>
      </c>
      <c r="H11" s="169">
        <v>30</v>
      </c>
      <c r="I11" s="169"/>
      <c r="J11" s="56">
        <v>372</v>
      </c>
      <c r="K11" s="56">
        <f t="shared" ref="K10:K16" si="0">E11*97%/H11</f>
        <v>379.916666666667</v>
      </c>
      <c r="L11" s="53" t="s">
        <v>497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</row>
    <row r="12" customHeight="1" spans="1:22">
      <c r="A12" s="44">
        <v>4</v>
      </c>
      <c r="B12" s="53" t="s">
        <v>500</v>
      </c>
      <c r="C12" s="46"/>
      <c r="D12" s="169">
        <v>2001.12</v>
      </c>
      <c r="E12" s="170">
        <v>22901.4</v>
      </c>
      <c r="F12" s="171">
        <v>0.0028</v>
      </c>
      <c r="G12" s="171">
        <v>0.03</v>
      </c>
      <c r="H12" s="169">
        <v>25</v>
      </c>
      <c r="I12" s="169"/>
      <c r="J12" s="56">
        <v>876</v>
      </c>
      <c r="K12" s="56">
        <f t="shared" si="0"/>
        <v>888.57432</v>
      </c>
      <c r="L12" s="53" t="s">
        <v>497</v>
      </c>
      <c r="M12" s="63"/>
      <c r="N12" s="63"/>
      <c r="O12" s="63"/>
      <c r="P12" s="63"/>
      <c r="Q12" s="63"/>
      <c r="R12" s="63"/>
      <c r="S12" s="63"/>
      <c r="T12" s="63"/>
      <c r="U12" s="63"/>
      <c r="V12" s="63"/>
    </row>
    <row r="13" customHeight="1" spans="1:22">
      <c r="A13" s="44">
        <v>5</v>
      </c>
      <c r="B13" s="53" t="s">
        <v>501</v>
      </c>
      <c r="C13" s="46"/>
      <c r="D13" s="169">
        <v>2005.12</v>
      </c>
      <c r="E13" s="170">
        <v>19601</v>
      </c>
      <c r="F13" s="171">
        <v>0.0028</v>
      </c>
      <c r="G13" s="171">
        <v>0.03</v>
      </c>
      <c r="H13" s="169">
        <v>25</v>
      </c>
      <c r="I13" s="169"/>
      <c r="J13" s="56">
        <v>756</v>
      </c>
      <c r="K13" s="56">
        <f t="shared" si="0"/>
        <v>760.5188</v>
      </c>
      <c r="L13" s="53" t="s">
        <v>497</v>
      </c>
      <c r="M13" s="63"/>
      <c r="N13" s="63"/>
      <c r="O13" s="63"/>
      <c r="P13" s="63"/>
      <c r="Q13" s="63"/>
      <c r="R13" s="63"/>
      <c r="S13" s="63"/>
      <c r="T13" s="63"/>
      <c r="U13" s="63"/>
      <c r="V13" s="63"/>
    </row>
    <row r="14" customHeight="1" spans="1:22">
      <c r="A14" s="44">
        <v>6</v>
      </c>
      <c r="B14" s="53" t="s">
        <v>502</v>
      </c>
      <c r="C14" s="46"/>
      <c r="D14" s="169">
        <v>2005.12</v>
      </c>
      <c r="E14" s="170">
        <v>46533</v>
      </c>
      <c r="F14" s="171">
        <v>0.0028</v>
      </c>
      <c r="G14" s="171">
        <v>0.03</v>
      </c>
      <c r="H14" s="169">
        <v>25</v>
      </c>
      <c r="I14" s="169"/>
      <c r="J14" s="56">
        <v>1788</v>
      </c>
      <c r="K14" s="56">
        <f t="shared" si="0"/>
        <v>1805.4804</v>
      </c>
      <c r="L14" s="53" t="s">
        <v>497</v>
      </c>
      <c r="M14" s="63"/>
      <c r="N14" s="63"/>
      <c r="O14" s="63"/>
      <c r="P14" s="63"/>
      <c r="Q14" s="63"/>
      <c r="R14" s="63"/>
      <c r="S14" s="63"/>
      <c r="T14" s="63"/>
      <c r="U14" s="63"/>
      <c r="V14" s="63"/>
    </row>
    <row r="15" customHeight="1" spans="1:22">
      <c r="A15" s="44">
        <v>7</v>
      </c>
      <c r="B15" s="53" t="s">
        <v>503</v>
      </c>
      <c r="C15" s="46"/>
      <c r="D15" s="169">
        <v>2013.12</v>
      </c>
      <c r="E15" s="170">
        <v>1335136.23</v>
      </c>
      <c r="F15" s="171">
        <v>0.0028</v>
      </c>
      <c r="G15" s="171">
        <v>0.03</v>
      </c>
      <c r="H15" s="169">
        <v>30</v>
      </c>
      <c r="I15" s="169">
        <v>50</v>
      </c>
      <c r="J15" s="56">
        <v>42984</v>
      </c>
      <c r="K15" s="56">
        <f>E15*97%/I15</f>
        <v>25901.642862</v>
      </c>
      <c r="L15" s="53" t="s">
        <v>497</v>
      </c>
      <c r="M15" s="63"/>
      <c r="N15" s="63"/>
      <c r="O15" s="63"/>
      <c r="P15" s="63"/>
      <c r="Q15" s="63"/>
      <c r="R15" s="63"/>
      <c r="S15" s="63"/>
      <c r="T15" s="63"/>
      <c r="U15" s="63"/>
      <c r="V15" s="63"/>
    </row>
    <row r="16" customHeight="1" spans="1:22">
      <c r="A16" s="44">
        <v>8</v>
      </c>
      <c r="B16" s="53" t="s">
        <v>504</v>
      </c>
      <c r="C16" s="46"/>
      <c r="D16" s="169">
        <v>2017.12</v>
      </c>
      <c r="E16" s="170">
        <v>35858.61</v>
      </c>
      <c r="F16" s="171">
        <v>0.0028</v>
      </c>
      <c r="G16" s="171">
        <v>0.03</v>
      </c>
      <c r="H16" s="169">
        <v>10</v>
      </c>
      <c r="I16" s="169"/>
      <c r="J16" s="56">
        <v>3600</v>
      </c>
      <c r="K16" s="56">
        <f t="shared" si="0"/>
        <v>3478.28517</v>
      </c>
      <c r="L16" s="53" t="s">
        <v>497</v>
      </c>
      <c r="M16" s="63"/>
      <c r="N16" s="63"/>
      <c r="O16" s="63"/>
      <c r="P16" s="63"/>
      <c r="Q16" s="63"/>
      <c r="R16" s="63"/>
      <c r="S16" s="63"/>
      <c r="T16" s="63"/>
      <c r="U16" s="63"/>
      <c r="V16" s="63"/>
    </row>
    <row r="17" customHeight="1" spans="1:22">
      <c r="A17" s="44" t="s">
        <v>505</v>
      </c>
      <c r="B17" s="168" t="s">
        <v>506</v>
      </c>
      <c r="C17" s="46"/>
      <c r="D17" s="47"/>
      <c r="E17" s="46"/>
      <c r="F17" s="46"/>
      <c r="G17" s="46"/>
      <c r="H17" s="46"/>
      <c r="I17" s="46"/>
      <c r="J17" s="46"/>
      <c r="K17" s="46"/>
      <c r="L17" s="46"/>
      <c r="M17" s="63"/>
      <c r="N17" s="63"/>
      <c r="O17" s="63"/>
      <c r="P17" s="63"/>
      <c r="Q17" s="63"/>
      <c r="R17" s="63"/>
      <c r="S17" s="63"/>
      <c r="T17" s="63"/>
      <c r="U17" s="63"/>
      <c r="V17" s="63"/>
    </row>
    <row r="18" customHeight="1" spans="1:22">
      <c r="A18" s="44" t="s">
        <v>507</v>
      </c>
      <c r="B18" s="168" t="s">
        <v>508</v>
      </c>
      <c r="C18" s="46"/>
      <c r="D18" s="47"/>
      <c r="E18" s="167">
        <f>SUM(E19:E30)</f>
        <v>2788483.11</v>
      </c>
      <c r="F18" s="167"/>
      <c r="G18" s="167"/>
      <c r="H18" s="167"/>
      <c r="I18" s="167"/>
      <c r="J18" s="167">
        <f>SUM(J19:J30)</f>
        <v>111936</v>
      </c>
      <c r="K18" s="167">
        <f>SUM(K19:K30)</f>
        <v>115306.6052</v>
      </c>
      <c r="L18" s="46"/>
      <c r="M18" s="63"/>
      <c r="N18" s="63"/>
      <c r="O18" s="63"/>
      <c r="P18" s="63"/>
      <c r="Q18" s="63"/>
      <c r="R18" s="63"/>
      <c r="S18" s="63"/>
      <c r="T18" s="63"/>
      <c r="U18" s="63"/>
      <c r="V18" s="63"/>
    </row>
    <row r="19" customHeight="1" spans="1:22">
      <c r="A19" s="44">
        <v>1</v>
      </c>
      <c r="B19" s="53" t="s">
        <v>509</v>
      </c>
      <c r="C19" s="46"/>
      <c r="D19" s="169">
        <v>1998.12</v>
      </c>
      <c r="E19" s="170">
        <v>643500</v>
      </c>
      <c r="F19" s="171">
        <v>0.0028</v>
      </c>
      <c r="G19" s="171">
        <v>0</v>
      </c>
      <c r="H19" s="169">
        <v>25</v>
      </c>
      <c r="I19" s="169"/>
      <c r="J19" s="56">
        <v>24708</v>
      </c>
      <c r="K19" s="56">
        <f>E19/H19</f>
        <v>25740</v>
      </c>
      <c r="L19" s="53" t="s">
        <v>497</v>
      </c>
      <c r="M19" s="63"/>
      <c r="N19" s="63"/>
      <c r="O19" s="63"/>
      <c r="P19" s="63"/>
      <c r="Q19" s="63"/>
      <c r="R19" s="63"/>
      <c r="S19" s="63"/>
      <c r="T19" s="63"/>
      <c r="U19" s="63"/>
      <c r="V19" s="63"/>
    </row>
    <row r="20" customHeight="1" spans="1:22">
      <c r="A20" s="44">
        <v>2</v>
      </c>
      <c r="B20" s="53" t="s">
        <v>510</v>
      </c>
      <c r="C20" s="46"/>
      <c r="D20" s="169">
        <v>1998.12</v>
      </c>
      <c r="E20" s="170">
        <v>1377000</v>
      </c>
      <c r="F20" s="171">
        <v>0.0028</v>
      </c>
      <c r="G20" s="171">
        <v>0</v>
      </c>
      <c r="H20" s="169">
        <v>25</v>
      </c>
      <c r="I20" s="169"/>
      <c r="J20" s="56">
        <v>52872</v>
      </c>
      <c r="K20" s="56">
        <f t="shared" ref="K20:K30" si="1">E20/H20</f>
        <v>55080</v>
      </c>
      <c r="L20" s="53" t="s">
        <v>497</v>
      </c>
      <c r="M20" s="63"/>
      <c r="N20" s="63"/>
      <c r="O20" s="63"/>
      <c r="P20" s="63"/>
      <c r="Q20" s="63"/>
      <c r="R20" s="63"/>
      <c r="S20" s="63"/>
      <c r="T20" s="63"/>
      <c r="U20" s="63"/>
      <c r="V20" s="63"/>
    </row>
    <row r="21" customHeight="1" spans="1:22">
      <c r="A21" s="44">
        <v>3</v>
      </c>
      <c r="B21" s="53" t="s">
        <v>511</v>
      </c>
      <c r="C21" s="46"/>
      <c r="D21" s="169">
        <v>2016.12</v>
      </c>
      <c r="E21" s="170">
        <v>55700.06</v>
      </c>
      <c r="F21" s="171">
        <v>0.0028</v>
      </c>
      <c r="G21" s="171">
        <v>0</v>
      </c>
      <c r="H21" s="169">
        <v>25</v>
      </c>
      <c r="I21" s="169"/>
      <c r="J21" s="56">
        <v>2136</v>
      </c>
      <c r="K21" s="56">
        <f t="shared" si="1"/>
        <v>2228.0024</v>
      </c>
      <c r="L21" s="53" t="s">
        <v>497</v>
      </c>
      <c r="M21" s="63"/>
      <c r="N21" s="63"/>
      <c r="O21" s="63"/>
      <c r="P21" s="63"/>
      <c r="Q21" s="63"/>
      <c r="R21" s="63"/>
      <c r="S21" s="63"/>
      <c r="T21" s="63"/>
      <c r="U21" s="63"/>
      <c r="V21" s="63"/>
    </row>
    <row r="22" customHeight="1" spans="1:22">
      <c r="A22" s="44">
        <v>4</v>
      </c>
      <c r="B22" s="53" t="s">
        <v>512</v>
      </c>
      <c r="C22" s="46"/>
      <c r="D22" s="169">
        <v>2018.5</v>
      </c>
      <c r="E22" s="170">
        <v>32751</v>
      </c>
      <c r="F22" s="171">
        <v>0.0028</v>
      </c>
      <c r="G22" s="171">
        <v>0</v>
      </c>
      <c r="H22" s="169">
        <v>25</v>
      </c>
      <c r="I22" s="169"/>
      <c r="J22" s="56">
        <v>1308</v>
      </c>
      <c r="K22" s="56">
        <f t="shared" si="1"/>
        <v>1310.04</v>
      </c>
      <c r="L22" s="53" t="s">
        <v>497</v>
      </c>
      <c r="M22" s="63"/>
      <c r="N22" s="63"/>
      <c r="O22" s="63"/>
      <c r="P22" s="63"/>
      <c r="Q22" s="63"/>
      <c r="R22" s="63"/>
      <c r="S22" s="63"/>
      <c r="T22" s="63"/>
      <c r="U22" s="63"/>
      <c r="V22" s="63"/>
    </row>
    <row r="23" customHeight="1" spans="1:22">
      <c r="A23" s="44">
        <v>5</v>
      </c>
      <c r="B23" s="53" t="s">
        <v>513</v>
      </c>
      <c r="C23" s="46"/>
      <c r="D23" s="172">
        <v>43647</v>
      </c>
      <c r="E23" s="170">
        <v>444642.63</v>
      </c>
      <c r="F23" s="171">
        <v>0.0028</v>
      </c>
      <c r="G23" s="171">
        <v>0</v>
      </c>
      <c r="H23" s="169">
        <v>25</v>
      </c>
      <c r="I23" s="169"/>
      <c r="J23" s="56">
        <v>17784</v>
      </c>
      <c r="K23" s="56">
        <f t="shared" si="1"/>
        <v>17785.7052</v>
      </c>
      <c r="L23" s="53" t="s">
        <v>497</v>
      </c>
      <c r="M23" s="63"/>
      <c r="N23" s="63"/>
      <c r="O23" s="63"/>
      <c r="P23" s="63"/>
      <c r="Q23" s="63"/>
      <c r="R23" s="63"/>
      <c r="S23" s="63"/>
      <c r="T23" s="63"/>
      <c r="U23" s="63"/>
      <c r="V23" s="63"/>
    </row>
    <row r="24" customHeight="1" spans="1:22">
      <c r="A24" s="44">
        <v>6</v>
      </c>
      <c r="B24" s="53" t="s">
        <v>514</v>
      </c>
      <c r="C24" s="46"/>
      <c r="D24" s="172">
        <v>43647</v>
      </c>
      <c r="E24" s="170">
        <v>45225.68</v>
      </c>
      <c r="F24" s="171">
        <v>0.0028</v>
      </c>
      <c r="G24" s="171">
        <v>0</v>
      </c>
      <c r="H24" s="169">
        <v>25</v>
      </c>
      <c r="I24" s="169"/>
      <c r="J24" s="56">
        <v>1800</v>
      </c>
      <c r="K24" s="56">
        <f t="shared" si="1"/>
        <v>1809.0272</v>
      </c>
      <c r="L24" s="53" t="s">
        <v>497</v>
      </c>
      <c r="M24" s="63"/>
      <c r="N24" s="63"/>
      <c r="O24" s="63"/>
      <c r="P24" s="63"/>
      <c r="Q24" s="63"/>
      <c r="R24" s="63"/>
      <c r="S24" s="63"/>
      <c r="T24" s="63"/>
      <c r="U24" s="63"/>
      <c r="V24" s="63"/>
    </row>
    <row r="25" customHeight="1" spans="1:22">
      <c r="A25" s="44">
        <v>7</v>
      </c>
      <c r="B25" s="53" t="s">
        <v>515</v>
      </c>
      <c r="C25" s="46"/>
      <c r="D25" s="172">
        <v>43647</v>
      </c>
      <c r="E25" s="170">
        <v>132712.03</v>
      </c>
      <c r="F25" s="171">
        <v>0.0028</v>
      </c>
      <c r="G25" s="171">
        <v>0</v>
      </c>
      <c r="H25" s="169">
        <v>15</v>
      </c>
      <c r="I25" s="169"/>
      <c r="J25" s="56">
        <v>8844</v>
      </c>
      <c r="K25" s="56">
        <f t="shared" si="1"/>
        <v>8847.46866666667</v>
      </c>
      <c r="L25" s="53" t="s">
        <v>497</v>
      </c>
      <c r="M25" s="63"/>
      <c r="N25" s="63"/>
      <c r="O25" s="63"/>
      <c r="P25" s="63"/>
      <c r="Q25" s="63"/>
      <c r="R25" s="63"/>
      <c r="S25" s="63"/>
      <c r="T25" s="63"/>
      <c r="U25" s="63"/>
      <c r="V25" s="63"/>
    </row>
    <row r="26" customHeight="1" spans="1:22">
      <c r="A26" s="44">
        <v>8</v>
      </c>
      <c r="B26" s="53" t="s">
        <v>516</v>
      </c>
      <c r="C26" s="46"/>
      <c r="D26" s="172">
        <v>43647</v>
      </c>
      <c r="E26" s="170">
        <v>40906.37</v>
      </c>
      <c r="F26" s="171">
        <v>0.0028</v>
      </c>
      <c r="G26" s="171">
        <v>0</v>
      </c>
      <c r="H26" s="169">
        <v>25</v>
      </c>
      <c r="I26" s="169"/>
      <c r="J26" s="56">
        <v>1632</v>
      </c>
      <c r="K26" s="56">
        <f t="shared" si="1"/>
        <v>1636.2548</v>
      </c>
      <c r="L26" s="53" t="s">
        <v>497</v>
      </c>
      <c r="M26" s="63"/>
      <c r="N26" s="63"/>
      <c r="O26" s="63"/>
      <c r="P26" s="63"/>
      <c r="Q26" s="63"/>
      <c r="R26" s="63"/>
      <c r="S26" s="63"/>
      <c r="T26" s="63"/>
      <c r="U26" s="63"/>
      <c r="V26" s="63"/>
    </row>
    <row r="27" customHeight="1" spans="1:22">
      <c r="A27" s="44">
        <v>9</v>
      </c>
      <c r="B27" s="53" t="s">
        <v>517</v>
      </c>
      <c r="C27" s="46"/>
      <c r="D27" s="172">
        <v>43647</v>
      </c>
      <c r="E27" s="170">
        <v>7484.34</v>
      </c>
      <c r="F27" s="171">
        <v>0.0028</v>
      </c>
      <c r="G27" s="171">
        <v>0</v>
      </c>
      <c r="H27" s="169">
        <v>25</v>
      </c>
      <c r="I27" s="169"/>
      <c r="J27" s="56">
        <v>300</v>
      </c>
      <c r="K27" s="56">
        <f t="shared" si="1"/>
        <v>299.3736</v>
      </c>
      <c r="L27" s="53" t="s">
        <v>497</v>
      </c>
      <c r="M27" s="63"/>
      <c r="N27" s="63"/>
      <c r="O27" s="63"/>
      <c r="P27" s="63"/>
      <c r="Q27" s="63"/>
      <c r="R27" s="63"/>
      <c r="S27" s="63"/>
      <c r="T27" s="63"/>
      <c r="U27" s="63"/>
      <c r="V27" s="63"/>
    </row>
    <row r="28" customHeight="1" spans="1:22">
      <c r="A28" s="44">
        <v>10</v>
      </c>
      <c r="B28" s="53" t="s">
        <v>518</v>
      </c>
      <c r="C28" s="46"/>
      <c r="D28" s="172">
        <v>43739</v>
      </c>
      <c r="E28" s="170">
        <v>1539</v>
      </c>
      <c r="F28" s="171">
        <v>0.0028</v>
      </c>
      <c r="G28" s="171">
        <v>0</v>
      </c>
      <c r="H28" s="169">
        <v>15</v>
      </c>
      <c r="I28" s="169"/>
      <c r="J28" s="56">
        <v>96</v>
      </c>
      <c r="K28" s="56">
        <f t="shared" si="1"/>
        <v>102.6</v>
      </c>
      <c r="L28" s="53" t="s">
        <v>497</v>
      </c>
      <c r="M28" s="63"/>
      <c r="N28" s="63"/>
      <c r="O28" s="63"/>
      <c r="P28" s="63"/>
      <c r="Q28" s="63"/>
      <c r="R28" s="63"/>
      <c r="S28" s="63"/>
      <c r="T28" s="63"/>
      <c r="U28" s="63"/>
      <c r="V28" s="63"/>
    </row>
    <row r="29" customHeight="1" spans="1:22">
      <c r="A29" s="44">
        <v>11</v>
      </c>
      <c r="B29" s="53" t="s">
        <v>519</v>
      </c>
      <c r="C29" s="46"/>
      <c r="D29" s="172">
        <v>43739</v>
      </c>
      <c r="E29" s="170">
        <v>3024</v>
      </c>
      <c r="F29" s="171">
        <v>0.0028</v>
      </c>
      <c r="G29" s="171">
        <v>0</v>
      </c>
      <c r="H29" s="169">
        <v>15</v>
      </c>
      <c r="I29" s="169"/>
      <c r="J29" s="56">
        <v>192</v>
      </c>
      <c r="K29" s="56">
        <f t="shared" si="1"/>
        <v>201.6</v>
      </c>
      <c r="L29" s="53" t="s">
        <v>497</v>
      </c>
      <c r="M29" s="63"/>
      <c r="N29" s="63"/>
      <c r="O29" s="63"/>
      <c r="P29" s="63"/>
      <c r="Q29" s="63"/>
      <c r="R29" s="63"/>
      <c r="S29" s="63"/>
      <c r="T29" s="63"/>
      <c r="U29" s="63"/>
      <c r="V29" s="63"/>
    </row>
    <row r="30" customHeight="1" spans="1:22">
      <c r="A30" s="44">
        <v>12</v>
      </c>
      <c r="B30" s="53" t="s">
        <v>520</v>
      </c>
      <c r="C30" s="46"/>
      <c r="D30" s="172">
        <v>43739</v>
      </c>
      <c r="E30" s="170">
        <v>3998</v>
      </c>
      <c r="F30" s="171">
        <v>0.0028</v>
      </c>
      <c r="G30" s="171">
        <v>0</v>
      </c>
      <c r="H30" s="169">
        <v>15</v>
      </c>
      <c r="I30" s="169"/>
      <c r="J30" s="56">
        <v>264</v>
      </c>
      <c r="K30" s="56">
        <f t="shared" si="1"/>
        <v>266.533333333333</v>
      </c>
      <c r="L30" s="53" t="s">
        <v>497</v>
      </c>
      <c r="M30" s="63"/>
      <c r="N30" s="63"/>
      <c r="O30" s="63"/>
      <c r="P30" s="63"/>
      <c r="Q30" s="63"/>
      <c r="R30" s="63"/>
      <c r="S30" s="63"/>
      <c r="T30" s="63"/>
      <c r="U30" s="63"/>
      <c r="V30" s="63"/>
    </row>
    <row r="31" customHeight="1" spans="1:22">
      <c r="A31" s="44" t="s">
        <v>521</v>
      </c>
      <c r="B31" s="168" t="s">
        <v>522</v>
      </c>
      <c r="C31" s="46"/>
      <c r="D31" s="47"/>
      <c r="E31" s="46"/>
      <c r="F31" s="46"/>
      <c r="G31" s="46"/>
      <c r="H31" s="46"/>
      <c r="I31" s="46"/>
      <c r="J31" s="46"/>
      <c r="K31" s="46"/>
      <c r="L31" s="46"/>
      <c r="M31" s="63"/>
      <c r="N31" s="63"/>
      <c r="O31" s="63"/>
      <c r="P31" s="63"/>
      <c r="Q31" s="63"/>
      <c r="R31" s="63"/>
      <c r="S31" s="63"/>
      <c r="T31" s="63"/>
      <c r="U31" s="63"/>
      <c r="V31" s="63"/>
    </row>
    <row r="32" customHeight="1" spans="1:22">
      <c r="A32" s="44" t="s">
        <v>523</v>
      </c>
      <c r="B32" s="173" t="s">
        <v>524</v>
      </c>
      <c r="C32" s="46"/>
      <c r="D32" s="47"/>
      <c r="E32" s="46"/>
      <c r="F32" s="46"/>
      <c r="G32" s="46"/>
      <c r="H32" s="46"/>
      <c r="I32" s="46"/>
      <c r="J32" s="182"/>
      <c r="K32" s="182"/>
      <c r="L32" s="46"/>
      <c r="M32" s="63"/>
      <c r="N32" s="63"/>
      <c r="O32" s="63"/>
      <c r="P32" s="63"/>
      <c r="Q32" s="63"/>
      <c r="R32" s="63"/>
      <c r="S32" s="63"/>
      <c r="T32" s="63"/>
      <c r="U32" s="63"/>
      <c r="V32" s="63"/>
    </row>
    <row r="33" customHeight="1" spans="1:22">
      <c r="A33" s="51" t="s">
        <v>525</v>
      </c>
      <c r="B33" s="45" t="s">
        <v>526</v>
      </c>
      <c r="C33" s="52"/>
      <c r="D33" s="174"/>
      <c r="E33" s="175">
        <f>SUM(E34:E191)</f>
        <v>29322302.98</v>
      </c>
      <c r="F33" s="175"/>
      <c r="G33" s="175"/>
      <c r="H33" s="175"/>
      <c r="I33" s="175"/>
      <c r="J33" s="175">
        <f>SUM(J34:J191)</f>
        <v>1226631.28</v>
      </c>
      <c r="K33" s="175">
        <f>SUM(K34:K191)</f>
        <v>1203780.03120833</v>
      </c>
      <c r="L33" s="52"/>
      <c r="M33" s="63"/>
      <c r="N33" s="63"/>
      <c r="O33" s="63"/>
      <c r="P33" s="63"/>
      <c r="Q33" s="63"/>
      <c r="R33" s="63"/>
      <c r="S33" s="63"/>
      <c r="T33" s="63"/>
      <c r="U33" s="63"/>
      <c r="V33" s="63"/>
    </row>
    <row r="34" customHeight="1" spans="1:22">
      <c r="A34" s="44">
        <v>1</v>
      </c>
      <c r="B34" s="53" t="s">
        <v>527</v>
      </c>
      <c r="C34" s="53"/>
      <c r="D34" s="169" t="s">
        <v>528</v>
      </c>
      <c r="E34" s="176">
        <v>3740865.64</v>
      </c>
      <c r="F34" s="177">
        <v>0</v>
      </c>
      <c r="G34" s="177">
        <v>0</v>
      </c>
      <c r="H34" s="53">
        <v>20</v>
      </c>
      <c r="I34" s="53"/>
      <c r="J34" s="183">
        <v>0</v>
      </c>
      <c r="K34" s="183">
        <v>0</v>
      </c>
      <c r="L34" s="53" t="s">
        <v>497</v>
      </c>
      <c r="M34" s="63"/>
      <c r="N34" s="63"/>
      <c r="O34" s="63"/>
      <c r="P34" s="63"/>
      <c r="Q34" s="63"/>
      <c r="R34" s="63"/>
      <c r="S34" s="63"/>
      <c r="T34" s="63"/>
      <c r="U34" s="63"/>
      <c r="V34" s="63"/>
    </row>
    <row r="35" customHeight="1" spans="1:22">
      <c r="A35" s="44">
        <v>2</v>
      </c>
      <c r="B35" s="53" t="s">
        <v>527</v>
      </c>
      <c r="C35" s="53"/>
      <c r="D35" s="169" t="s">
        <v>529</v>
      </c>
      <c r="E35" s="176">
        <v>153319.61</v>
      </c>
      <c r="F35" s="177">
        <v>0</v>
      </c>
      <c r="G35" s="177">
        <v>0</v>
      </c>
      <c r="H35" s="53">
        <v>20</v>
      </c>
      <c r="I35" s="53"/>
      <c r="J35" s="183">
        <v>0</v>
      </c>
      <c r="K35" s="183">
        <v>0</v>
      </c>
      <c r="L35" s="53" t="s">
        <v>497</v>
      </c>
      <c r="M35" s="63"/>
      <c r="N35" s="63"/>
      <c r="O35" s="63"/>
      <c r="P35" s="63"/>
      <c r="Q35" s="63"/>
      <c r="R35" s="63"/>
      <c r="S35" s="63"/>
      <c r="T35" s="63"/>
      <c r="U35" s="63"/>
      <c r="V35" s="63"/>
    </row>
    <row r="36" customHeight="1" spans="1:22">
      <c r="A36" s="44">
        <v>3</v>
      </c>
      <c r="B36" s="53" t="s">
        <v>527</v>
      </c>
      <c r="C36" s="53"/>
      <c r="D36" s="169" t="s">
        <v>530</v>
      </c>
      <c r="E36" s="176">
        <v>829924.41</v>
      </c>
      <c r="F36" s="177">
        <v>0</v>
      </c>
      <c r="G36" s="177">
        <v>0</v>
      </c>
      <c r="H36" s="53">
        <v>20</v>
      </c>
      <c r="I36" s="53"/>
      <c r="J36" s="183">
        <v>0</v>
      </c>
      <c r="K36" s="183">
        <v>0</v>
      </c>
      <c r="L36" s="53" t="s">
        <v>497</v>
      </c>
      <c r="M36" s="63"/>
      <c r="N36" s="63"/>
      <c r="O36" s="63"/>
      <c r="P36" s="63"/>
      <c r="Q36" s="63"/>
      <c r="R36" s="63"/>
      <c r="S36" s="63"/>
      <c r="T36" s="63"/>
      <c r="U36" s="63"/>
      <c r="V36" s="63"/>
    </row>
    <row r="37" customHeight="1" spans="1:22">
      <c r="A37" s="44">
        <v>4</v>
      </c>
      <c r="B37" s="53" t="s">
        <v>527</v>
      </c>
      <c r="C37" s="53"/>
      <c r="D37" s="169" t="s">
        <v>531</v>
      </c>
      <c r="E37" s="176">
        <v>374803.82</v>
      </c>
      <c r="F37" s="177">
        <v>0</v>
      </c>
      <c r="G37" s="177">
        <v>0</v>
      </c>
      <c r="H37" s="53">
        <v>20</v>
      </c>
      <c r="I37" s="53"/>
      <c r="J37" s="183">
        <v>0</v>
      </c>
      <c r="K37" s="183">
        <v>0</v>
      </c>
      <c r="L37" s="53" t="s">
        <v>497</v>
      </c>
      <c r="M37" s="63"/>
      <c r="N37" s="63"/>
      <c r="O37" s="63"/>
      <c r="P37" s="63"/>
      <c r="Q37" s="63"/>
      <c r="R37" s="63"/>
      <c r="S37" s="63"/>
      <c r="T37" s="63"/>
      <c r="U37" s="63"/>
      <c r="V37" s="63"/>
    </row>
    <row r="38" customHeight="1" spans="1:22">
      <c r="A38" s="44">
        <v>5</v>
      </c>
      <c r="B38" s="53" t="s">
        <v>527</v>
      </c>
      <c r="C38" s="53"/>
      <c r="D38" s="169" t="s">
        <v>532</v>
      </c>
      <c r="E38" s="176">
        <v>283289.79</v>
      </c>
      <c r="F38" s="177">
        <v>0.0042</v>
      </c>
      <c r="G38" s="177">
        <v>0</v>
      </c>
      <c r="H38" s="53">
        <v>20</v>
      </c>
      <c r="I38" s="53"/>
      <c r="J38" s="183">
        <v>14160</v>
      </c>
      <c r="K38" s="183">
        <f>E38/H38</f>
        <v>14164.4895</v>
      </c>
      <c r="L38" s="53" t="s">
        <v>497</v>
      </c>
      <c r="M38" s="63"/>
      <c r="N38" s="63"/>
      <c r="O38" s="63"/>
      <c r="P38" s="63"/>
      <c r="Q38" s="63"/>
      <c r="R38" s="63"/>
      <c r="S38" s="63"/>
      <c r="T38" s="63"/>
      <c r="U38" s="63"/>
      <c r="V38" s="63"/>
    </row>
    <row r="39" customHeight="1" spans="1:22">
      <c r="A39" s="44">
        <v>6</v>
      </c>
      <c r="B39" s="53" t="s">
        <v>527</v>
      </c>
      <c r="C39" s="53"/>
      <c r="D39" s="169" t="s">
        <v>533</v>
      </c>
      <c r="E39" s="176">
        <v>228121.9</v>
      </c>
      <c r="F39" s="177">
        <v>0.0042</v>
      </c>
      <c r="G39" s="177">
        <v>0</v>
      </c>
      <c r="H39" s="53">
        <v>20</v>
      </c>
      <c r="I39" s="53"/>
      <c r="J39" s="183">
        <v>11400</v>
      </c>
      <c r="K39" s="183">
        <f t="shared" ref="K39:K102" si="2">E39/H39</f>
        <v>11406.095</v>
      </c>
      <c r="L39" s="53" t="s">
        <v>497</v>
      </c>
      <c r="M39" s="63"/>
      <c r="N39" s="63"/>
      <c r="O39" s="63"/>
      <c r="P39" s="63"/>
      <c r="Q39" s="63"/>
      <c r="R39" s="63"/>
      <c r="S39" s="63"/>
      <c r="T39" s="63"/>
      <c r="U39" s="63"/>
      <c r="V39" s="63"/>
    </row>
    <row r="40" customHeight="1" spans="1:22">
      <c r="A40" s="44">
        <v>7</v>
      </c>
      <c r="B40" s="53" t="s">
        <v>527</v>
      </c>
      <c r="C40" s="53"/>
      <c r="D40" s="169" t="s">
        <v>534</v>
      </c>
      <c r="E40" s="176">
        <v>360597.54</v>
      </c>
      <c r="F40" s="177">
        <v>0.0042</v>
      </c>
      <c r="G40" s="177">
        <v>0</v>
      </c>
      <c r="H40" s="53">
        <v>20</v>
      </c>
      <c r="I40" s="53"/>
      <c r="J40" s="183">
        <v>18024</v>
      </c>
      <c r="K40" s="183">
        <f t="shared" si="2"/>
        <v>18029.877</v>
      </c>
      <c r="L40" s="53" t="s">
        <v>497</v>
      </c>
      <c r="M40" s="63"/>
      <c r="N40" s="63"/>
      <c r="O40" s="63"/>
      <c r="P40" s="63"/>
      <c r="Q40" s="63"/>
      <c r="R40" s="63"/>
      <c r="S40" s="63"/>
      <c r="T40" s="63"/>
      <c r="U40" s="63"/>
      <c r="V40" s="63"/>
    </row>
    <row r="41" customHeight="1" spans="1:22">
      <c r="A41" s="44">
        <v>8</v>
      </c>
      <c r="B41" s="53" t="s">
        <v>527</v>
      </c>
      <c r="C41" s="53"/>
      <c r="D41" s="169" t="s">
        <v>535</v>
      </c>
      <c r="E41" s="176">
        <v>411282.7</v>
      </c>
      <c r="F41" s="177">
        <v>0.0042</v>
      </c>
      <c r="G41" s="177">
        <v>0</v>
      </c>
      <c r="H41" s="53">
        <v>20</v>
      </c>
      <c r="I41" s="53"/>
      <c r="J41" s="183">
        <v>20556</v>
      </c>
      <c r="K41" s="183">
        <f t="shared" si="2"/>
        <v>20564.135</v>
      </c>
      <c r="L41" s="53" t="s">
        <v>497</v>
      </c>
      <c r="M41" s="63"/>
      <c r="N41" s="63"/>
      <c r="O41" s="63"/>
      <c r="P41" s="63"/>
      <c r="Q41" s="63"/>
      <c r="R41" s="63"/>
      <c r="S41" s="63"/>
      <c r="T41" s="63"/>
      <c r="U41" s="63"/>
      <c r="V41" s="63"/>
    </row>
    <row r="42" customHeight="1" spans="1:22">
      <c r="A42" s="44">
        <v>9</v>
      </c>
      <c r="B42" s="53" t="s">
        <v>527</v>
      </c>
      <c r="C42" s="53"/>
      <c r="D42" s="169" t="s">
        <v>536</v>
      </c>
      <c r="E42" s="176">
        <v>179853.78</v>
      </c>
      <c r="F42" s="177">
        <v>0.0042</v>
      </c>
      <c r="G42" s="177">
        <v>0</v>
      </c>
      <c r="H42" s="53">
        <v>20</v>
      </c>
      <c r="I42" s="53"/>
      <c r="J42" s="183">
        <v>8988</v>
      </c>
      <c r="K42" s="183">
        <f t="shared" si="2"/>
        <v>8992.689</v>
      </c>
      <c r="L42" s="53" t="s">
        <v>497</v>
      </c>
      <c r="M42" s="63"/>
      <c r="N42" s="63"/>
      <c r="O42" s="63"/>
      <c r="P42" s="63"/>
      <c r="Q42" s="63"/>
      <c r="R42" s="63"/>
      <c r="S42" s="63"/>
      <c r="T42" s="63"/>
      <c r="U42" s="63"/>
      <c r="V42" s="63"/>
    </row>
    <row r="43" customHeight="1" spans="1:22">
      <c r="A43" s="44">
        <v>10</v>
      </c>
      <c r="B43" s="53" t="s">
        <v>527</v>
      </c>
      <c r="C43" s="53"/>
      <c r="D43" s="169" t="s">
        <v>537</v>
      </c>
      <c r="E43" s="176">
        <v>811727.22</v>
      </c>
      <c r="F43" s="177">
        <v>0.0042</v>
      </c>
      <c r="G43" s="177">
        <v>0</v>
      </c>
      <c r="H43" s="53">
        <v>20</v>
      </c>
      <c r="I43" s="53"/>
      <c r="J43" s="183">
        <v>40584</v>
      </c>
      <c r="K43" s="183">
        <f t="shared" si="2"/>
        <v>40586.361</v>
      </c>
      <c r="L43" s="53" t="s">
        <v>497</v>
      </c>
      <c r="M43" s="63"/>
      <c r="N43" s="63"/>
      <c r="O43" s="63"/>
      <c r="P43" s="63"/>
      <c r="Q43" s="63"/>
      <c r="R43" s="63"/>
      <c r="S43" s="63"/>
      <c r="T43" s="63"/>
      <c r="U43" s="63"/>
      <c r="V43" s="63"/>
    </row>
    <row r="44" customHeight="1" spans="1:22">
      <c r="A44" s="44">
        <v>11</v>
      </c>
      <c r="B44" s="53" t="s">
        <v>527</v>
      </c>
      <c r="C44" s="53"/>
      <c r="D44" s="169" t="s">
        <v>538</v>
      </c>
      <c r="E44" s="176">
        <v>620947.55</v>
      </c>
      <c r="F44" s="177">
        <v>0.0042</v>
      </c>
      <c r="G44" s="177">
        <v>0</v>
      </c>
      <c r="H44" s="53">
        <v>20</v>
      </c>
      <c r="I44" s="53"/>
      <c r="J44" s="183">
        <v>31044</v>
      </c>
      <c r="K44" s="183">
        <f t="shared" si="2"/>
        <v>31047.3775</v>
      </c>
      <c r="L44" s="53" t="s">
        <v>497</v>
      </c>
      <c r="M44" s="63"/>
      <c r="N44" s="63"/>
      <c r="O44" s="63"/>
      <c r="P44" s="63"/>
      <c r="Q44" s="63"/>
      <c r="R44" s="63"/>
      <c r="S44" s="63"/>
      <c r="T44" s="63"/>
      <c r="U44" s="63"/>
      <c r="V44" s="63"/>
    </row>
    <row r="45" customHeight="1" spans="1:22">
      <c r="A45" s="44">
        <v>12</v>
      </c>
      <c r="B45" s="53" t="s">
        <v>527</v>
      </c>
      <c r="C45" s="53"/>
      <c r="D45" s="169" t="s">
        <v>539</v>
      </c>
      <c r="E45" s="176">
        <v>1243897.51</v>
      </c>
      <c r="F45" s="177">
        <v>0.0042</v>
      </c>
      <c r="G45" s="177">
        <v>0</v>
      </c>
      <c r="H45" s="53">
        <v>20</v>
      </c>
      <c r="I45" s="53"/>
      <c r="J45" s="183">
        <v>62196</v>
      </c>
      <c r="K45" s="183">
        <f t="shared" si="2"/>
        <v>62194.8755</v>
      </c>
      <c r="L45" s="53" t="s">
        <v>497</v>
      </c>
      <c r="M45" s="63"/>
      <c r="N45" s="63"/>
      <c r="O45" s="63"/>
      <c r="P45" s="63"/>
      <c r="Q45" s="63"/>
      <c r="R45" s="63"/>
      <c r="S45" s="63"/>
      <c r="T45" s="63"/>
      <c r="U45" s="63"/>
      <c r="V45" s="63"/>
    </row>
    <row r="46" customHeight="1" spans="1:22">
      <c r="A46" s="44">
        <v>13</v>
      </c>
      <c r="B46" s="53" t="s">
        <v>527</v>
      </c>
      <c r="C46" s="53"/>
      <c r="D46" s="169" t="s">
        <v>540</v>
      </c>
      <c r="E46" s="176">
        <v>2085308.84</v>
      </c>
      <c r="F46" s="177">
        <v>0.0042</v>
      </c>
      <c r="G46" s="177">
        <v>0</v>
      </c>
      <c r="H46" s="53">
        <v>20</v>
      </c>
      <c r="I46" s="53"/>
      <c r="J46" s="183">
        <v>104256</v>
      </c>
      <c r="K46" s="183">
        <f t="shared" si="2"/>
        <v>104265.442</v>
      </c>
      <c r="L46" s="53" t="s">
        <v>497</v>
      </c>
      <c r="M46" s="63"/>
      <c r="N46" s="63"/>
      <c r="O46" s="63"/>
      <c r="P46" s="63"/>
      <c r="Q46" s="63"/>
      <c r="R46" s="63"/>
      <c r="S46" s="63"/>
      <c r="T46" s="63"/>
      <c r="U46" s="63"/>
      <c r="V46" s="63"/>
    </row>
    <row r="47" customHeight="1" spans="1:22">
      <c r="A47" s="44">
        <v>14</v>
      </c>
      <c r="B47" s="53" t="s">
        <v>527</v>
      </c>
      <c r="C47" s="53"/>
      <c r="D47" s="169" t="s">
        <v>541</v>
      </c>
      <c r="E47" s="176">
        <v>1995836.24</v>
      </c>
      <c r="F47" s="177">
        <v>0.0042</v>
      </c>
      <c r="G47" s="177">
        <v>0</v>
      </c>
      <c r="H47" s="53">
        <v>20</v>
      </c>
      <c r="I47" s="53"/>
      <c r="J47" s="183">
        <v>99792</v>
      </c>
      <c r="K47" s="183">
        <f t="shared" si="2"/>
        <v>99791.812</v>
      </c>
      <c r="L47" s="53" t="s">
        <v>497</v>
      </c>
      <c r="M47" s="63"/>
      <c r="N47" s="63"/>
      <c r="O47" s="63"/>
      <c r="P47" s="63"/>
      <c r="Q47" s="63"/>
      <c r="R47" s="63"/>
      <c r="S47" s="63"/>
      <c r="T47" s="63"/>
      <c r="U47" s="63"/>
      <c r="V47" s="63"/>
    </row>
    <row r="48" customHeight="1" spans="1:22">
      <c r="A48" s="44">
        <v>15</v>
      </c>
      <c r="B48" s="53" t="s">
        <v>527</v>
      </c>
      <c r="C48" s="53"/>
      <c r="D48" s="169" t="s">
        <v>542</v>
      </c>
      <c r="E48" s="176">
        <v>2123576.99</v>
      </c>
      <c r="F48" s="177">
        <v>0.0042</v>
      </c>
      <c r="G48" s="177">
        <v>0</v>
      </c>
      <c r="H48" s="53">
        <v>20</v>
      </c>
      <c r="I48" s="53"/>
      <c r="J48" s="183">
        <v>106176</v>
      </c>
      <c r="K48" s="183">
        <f t="shared" si="2"/>
        <v>106178.8495</v>
      </c>
      <c r="L48" s="53" t="s">
        <v>497</v>
      </c>
      <c r="M48" s="63"/>
      <c r="N48" s="63"/>
      <c r="O48" s="63"/>
      <c r="P48" s="63"/>
      <c r="Q48" s="63"/>
      <c r="R48" s="63"/>
      <c r="S48" s="63"/>
      <c r="T48" s="63"/>
      <c r="U48" s="63"/>
      <c r="V48" s="63"/>
    </row>
    <row r="49" customHeight="1" spans="1:22">
      <c r="A49" s="44">
        <v>16</v>
      </c>
      <c r="B49" s="53" t="s">
        <v>527</v>
      </c>
      <c r="C49" s="53"/>
      <c r="D49" s="169" t="s">
        <v>543</v>
      </c>
      <c r="E49" s="176">
        <v>2203425.65</v>
      </c>
      <c r="F49" s="177">
        <v>0.0042</v>
      </c>
      <c r="G49" s="177">
        <v>0</v>
      </c>
      <c r="H49" s="53">
        <v>20</v>
      </c>
      <c r="I49" s="53"/>
      <c r="J49" s="183">
        <v>132204</v>
      </c>
      <c r="K49" s="183">
        <f t="shared" si="2"/>
        <v>110171.2825</v>
      </c>
      <c r="L49" s="53" t="s">
        <v>497</v>
      </c>
      <c r="M49" s="63"/>
      <c r="N49" s="63"/>
      <c r="O49" s="63"/>
      <c r="P49" s="63"/>
      <c r="Q49" s="63"/>
      <c r="R49" s="63"/>
      <c r="S49" s="63"/>
      <c r="T49" s="63"/>
      <c r="U49" s="63"/>
      <c r="V49" s="63"/>
    </row>
    <row r="50" customHeight="1" spans="1:22">
      <c r="A50" s="44">
        <v>17</v>
      </c>
      <c r="B50" s="53" t="s">
        <v>527</v>
      </c>
      <c r="C50" s="53"/>
      <c r="D50" s="169" t="s">
        <v>544</v>
      </c>
      <c r="E50" s="176">
        <v>140248.74</v>
      </c>
      <c r="F50" s="177">
        <v>0.0042</v>
      </c>
      <c r="G50" s="177">
        <v>0</v>
      </c>
      <c r="H50" s="53">
        <v>20</v>
      </c>
      <c r="I50" s="53"/>
      <c r="J50" s="183">
        <v>7008</v>
      </c>
      <c r="K50" s="183">
        <f t="shared" si="2"/>
        <v>7012.437</v>
      </c>
      <c r="L50" s="53" t="s">
        <v>497</v>
      </c>
      <c r="M50" s="63"/>
      <c r="N50" s="63"/>
      <c r="O50" s="63"/>
      <c r="P50" s="63"/>
      <c r="Q50" s="63"/>
      <c r="R50" s="63"/>
      <c r="S50" s="63"/>
      <c r="T50" s="63"/>
      <c r="U50" s="63"/>
      <c r="V50" s="63"/>
    </row>
    <row r="51" customHeight="1" spans="1:22">
      <c r="A51" s="44">
        <v>18</v>
      </c>
      <c r="B51" s="53" t="s">
        <v>527</v>
      </c>
      <c r="C51" s="53"/>
      <c r="D51" s="169" t="s">
        <v>545</v>
      </c>
      <c r="E51" s="176">
        <v>164179.65</v>
      </c>
      <c r="F51" s="177">
        <v>0.0042</v>
      </c>
      <c r="G51" s="177">
        <v>0</v>
      </c>
      <c r="H51" s="53">
        <v>20</v>
      </c>
      <c r="I51" s="53"/>
      <c r="J51" s="183">
        <v>8208</v>
      </c>
      <c r="K51" s="183">
        <f t="shared" si="2"/>
        <v>8208.9825</v>
      </c>
      <c r="L51" s="53" t="s">
        <v>497</v>
      </c>
      <c r="M51" s="63"/>
      <c r="N51" s="63"/>
      <c r="O51" s="63"/>
      <c r="P51" s="63"/>
      <c r="Q51" s="63"/>
      <c r="R51" s="63"/>
      <c r="S51" s="63"/>
      <c r="T51" s="63"/>
      <c r="U51" s="63"/>
      <c r="V51" s="63"/>
    </row>
    <row r="52" customHeight="1" spans="1:22">
      <c r="A52" s="44">
        <v>19</v>
      </c>
      <c r="B52" s="53" t="s">
        <v>546</v>
      </c>
      <c r="C52" s="53"/>
      <c r="D52" s="172">
        <v>43070</v>
      </c>
      <c r="E52" s="176">
        <v>155681.5</v>
      </c>
      <c r="F52" s="177">
        <v>0.0042</v>
      </c>
      <c r="G52" s="177">
        <v>0</v>
      </c>
      <c r="H52" s="53">
        <v>20</v>
      </c>
      <c r="I52" s="53"/>
      <c r="J52" s="183">
        <v>7776</v>
      </c>
      <c r="K52" s="183">
        <f t="shared" si="2"/>
        <v>7784.075</v>
      </c>
      <c r="L52" s="53" t="s">
        <v>497</v>
      </c>
      <c r="M52" s="63"/>
      <c r="N52" s="63"/>
      <c r="O52" s="63"/>
      <c r="P52" s="63"/>
      <c r="Q52" s="63"/>
      <c r="R52" s="63"/>
      <c r="S52" s="63"/>
      <c r="T52" s="63"/>
      <c r="U52" s="63"/>
      <c r="V52" s="63"/>
    </row>
    <row r="53" customHeight="1" spans="1:22">
      <c r="A53" s="44">
        <v>20</v>
      </c>
      <c r="B53" s="53" t="s">
        <v>547</v>
      </c>
      <c r="C53" s="53"/>
      <c r="D53" s="172">
        <v>43070</v>
      </c>
      <c r="E53" s="176">
        <v>142059.42</v>
      </c>
      <c r="F53" s="177">
        <v>0.0042</v>
      </c>
      <c r="G53" s="177">
        <v>0</v>
      </c>
      <c r="H53" s="53">
        <v>20</v>
      </c>
      <c r="I53" s="53"/>
      <c r="J53" s="183">
        <v>7104</v>
      </c>
      <c r="K53" s="183">
        <f t="shared" si="2"/>
        <v>7102.971</v>
      </c>
      <c r="L53" s="53" t="s">
        <v>497</v>
      </c>
      <c r="M53" s="63"/>
      <c r="N53" s="63"/>
      <c r="O53" s="63"/>
      <c r="P53" s="63"/>
      <c r="Q53" s="63"/>
      <c r="R53" s="63"/>
      <c r="S53" s="63"/>
      <c r="T53" s="63"/>
      <c r="U53" s="63"/>
      <c r="V53" s="63"/>
    </row>
    <row r="54" customHeight="1" spans="1:22">
      <c r="A54" s="44">
        <v>21</v>
      </c>
      <c r="B54" s="53" t="s">
        <v>548</v>
      </c>
      <c r="C54" s="53"/>
      <c r="D54" s="172">
        <v>43070</v>
      </c>
      <c r="E54" s="176">
        <v>167696.74</v>
      </c>
      <c r="F54" s="177">
        <v>0.0042</v>
      </c>
      <c r="G54" s="177">
        <v>0</v>
      </c>
      <c r="H54" s="53">
        <v>20</v>
      </c>
      <c r="I54" s="53"/>
      <c r="J54" s="183">
        <v>8376</v>
      </c>
      <c r="K54" s="183">
        <f t="shared" si="2"/>
        <v>8384.837</v>
      </c>
      <c r="L54" s="53" t="s">
        <v>497</v>
      </c>
      <c r="M54" s="63"/>
      <c r="N54" s="63"/>
      <c r="O54" s="63"/>
      <c r="P54" s="63"/>
      <c r="Q54" s="63"/>
      <c r="R54" s="63"/>
      <c r="S54" s="63"/>
      <c r="T54" s="63"/>
      <c r="U54" s="63"/>
      <c r="V54" s="63"/>
    </row>
    <row r="55" customHeight="1" spans="1:22">
      <c r="A55" s="44">
        <v>22</v>
      </c>
      <c r="B55" s="53" t="s">
        <v>549</v>
      </c>
      <c r="C55" s="53"/>
      <c r="D55" s="172">
        <v>43070</v>
      </c>
      <c r="E55" s="176">
        <v>120000</v>
      </c>
      <c r="F55" s="177">
        <v>0.0042</v>
      </c>
      <c r="G55" s="177">
        <v>0</v>
      </c>
      <c r="H55" s="53">
        <v>20</v>
      </c>
      <c r="I55" s="53"/>
      <c r="J55" s="183">
        <v>6000</v>
      </c>
      <c r="K55" s="183">
        <f t="shared" si="2"/>
        <v>6000</v>
      </c>
      <c r="L55" s="53" t="s">
        <v>497</v>
      </c>
      <c r="M55" s="63"/>
      <c r="N55" s="63"/>
      <c r="O55" s="63"/>
      <c r="P55" s="63"/>
      <c r="Q55" s="63"/>
      <c r="R55" s="63"/>
      <c r="S55" s="63"/>
      <c r="T55" s="63"/>
      <c r="U55" s="63"/>
      <c r="V55" s="63"/>
    </row>
    <row r="56" customHeight="1" spans="1:22">
      <c r="A56" s="44">
        <v>23</v>
      </c>
      <c r="B56" s="53" t="s">
        <v>550</v>
      </c>
      <c r="C56" s="53"/>
      <c r="D56" s="172">
        <v>43070</v>
      </c>
      <c r="E56" s="176">
        <v>49224.97</v>
      </c>
      <c r="F56" s="177">
        <v>0.0042</v>
      </c>
      <c r="G56" s="177">
        <v>0</v>
      </c>
      <c r="H56" s="53">
        <v>20</v>
      </c>
      <c r="I56" s="53"/>
      <c r="J56" s="183">
        <v>2460</v>
      </c>
      <c r="K56" s="183">
        <f t="shared" si="2"/>
        <v>2461.2485</v>
      </c>
      <c r="L56" s="53" t="s">
        <v>497</v>
      </c>
      <c r="M56" s="63"/>
      <c r="N56" s="63"/>
      <c r="O56" s="63"/>
      <c r="P56" s="63"/>
      <c r="Q56" s="63"/>
      <c r="R56" s="63"/>
      <c r="S56" s="63"/>
      <c r="T56" s="63"/>
      <c r="U56" s="63"/>
      <c r="V56" s="63"/>
    </row>
    <row r="57" customHeight="1" spans="1:22">
      <c r="A57" s="44">
        <v>24</v>
      </c>
      <c r="B57" s="53" t="s">
        <v>551</v>
      </c>
      <c r="C57" s="53"/>
      <c r="D57" s="172">
        <v>43070</v>
      </c>
      <c r="E57" s="176">
        <v>75769.45</v>
      </c>
      <c r="F57" s="177">
        <v>0.0042</v>
      </c>
      <c r="G57" s="177">
        <v>0</v>
      </c>
      <c r="H57" s="53">
        <v>20</v>
      </c>
      <c r="I57" s="53"/>
      <c r="J57" s="183">
        <v>3780</v>
      </c>
      <c r="K57" s="183">
        <f t="shared" si="2"/>
        <v>3788.4725</v>
      </c>
      <c r="L57" s="53" t="s">
        <v>497</v>
      </c>
      <c r="M57" s="63"/>
      <c r="N57" s="63"/>
      <c r="O57" s="63"/>
      <c r="P57" s="63"/>
      <c r="Q57" s="63"/>
      <c r="R57" s="63"/>
      <c r="S57" s="63"/>
      <c r="T57" s="63"/>
      <c r="U57" s="63"/>
      <c r="V57" s="63"/>
    </row>
    <row r="58" customHeight="1" spans="1:22">
      <c r="A58" s="44">
        <v>25</v>
      </c>
      <c r="B58" s="53" t="s">
        <v>552</v>
      </c>
      <c r="C58" s="53"/>
      <c r="D58" s="172">
        <v>43070</v>
      </c>
      <c r="E58" s="176">
        <v>43675.11</v>
      </c>
      <c r="F58" s="177">
        <v>0.0042</v>
      </c>
      <c r="G58" s="177">
        <v>0</v>
      </c>
      <c r="H58" s="53">
        <v>20</v>
      </c>
      <c r="I58" s="53"/>
      <c r="J58" s="183">
        <v>2184</v>
      </c>
      <c r="K58" s="183">
        <f t="shared" si="2"/>
        <v>2183.7555</v>
      </c>
      <c r="L58" s="53" t="s">
        <v>497</v>
      </c>
      <c r="M58" s="63"/>
      <c r="N58" s="63"/>
      <c r="O58" s="63"/>
      <c r="P58" s="63"/>
      <c r="Q58" s="63"/>
      <c r="R58" s="63"/>
      <c r="S58" s="63"/>
      <c r="T58" s="63"/>
      <c r="U58" s="63"/>
      <c r="V58" s="63"/>
    </row>
    <row r="59" customHeight="1" spans="1:22">
      <c r="A59" s="44">
        <v>26</v>
      </c>
      <c r="B59" s="53" t="s">
        <v>553</v>
      </c>
      <c r="C59" s="53"/>
      <c r="D59" s="172">
        <v>43070</v>
      </c>
      <c r="E59" s="176">
        <v>76027.36</v>
      </c>
      <c r="F59" s="177">
        <v>0.0042</v>
      </c>
      <c r="G59" s="177">
        <v>0</v>
      </c>
      <c r="H59" s="53">
        <v>20</v>
      </c>
      <c r="I59" s="53"/>
      <c r="J59" s="183">
        <v>3792</v>
      </c>
      <c r="K59" s="183">
        <f t="shared" si="2"/>
        <v>3801.368</v>
      </c>
      <c r="L59" s="53" t="s">
        <v>497</v>
      </c>
      <c r="M59" s="63"/>
      <c r="N59" s="63"/>
      <c r="O59" s="63"/>
      <c r="P59" s="63"/>
      <c r="Q59" s="63"/>
      <c r="R59" s="63"/>
      <c r="S59" s="63"/>
      <c r="T59" s="63"/>
      <c r="U59" s="63"/>
      <c r="V59" s="63"/>
    </row>
    <row r="60" customHeight="1" spans="1:22">
      <c r="A60" s="44">
        <v>27</v>
      </c>
      <c r="B60" s="53" t="s">
        <v>554</v>
      </c>
      <c r="C60" s="53"/>
      <c r="D60" s="172">
        <v>43070</v>
      </c>
      <c r="E60" s="176">
        <v>30337.12</v>
      </c>
      <c r="F60" s="177">
        <v>0.0042</v>
      </c>
      <c r="G60" s="177">
        <v>0</v>
      </c>
      <c r="H60" s="53">
        <v>20</v>
      </c>
      <c r="I60" s="53"/>
      <c r="J60" s="183">
        <v>1512</v>
      </c>
      <c r="K60" s="183">
        <f t="shared" si="2"/>
        <v>1516.856</v>
      </c>
      <c r="L60" s="53" t="s">
        <v>497</v>
      </c>
      <c r="M60" s="63"/>
      <c r="N60" s="63"/>
      <c r="O60" s="63"/>
      <c r="P60" s="63"/>
      <c r="Q60" s="63"/>
      <c r="R60" s="63"/>
      <c r="S60" s="63"/>
      <c r="T60" s="63"/>
      <c r="U60" s="63"/>
      <c r="V60" s="63"/>
    </row>
    <row r="61" customHeight="1" spans="1:22">
      <c r="A61" s="44">
        <v>28</v>
      </c>
      <c r="B61" s="53" t="s">
        <v>555</v>
      </c>
      <c r="C61" s="53"/>
      <c r="D61" s="172">
        <v>43221</v>
      </c>
      <c r="E61" s="176">
        <v>66158.09</v>
      </c>
      <c r="F61" s="177">
        <v>0.0042</v>
      </c>
      <c r="G61" s="177">
        <v>0</v>
      </c>
      <c r="H61" s="53">
        <v>20</v>
      </c>
      <c r="I61" s="53"/>
      <c r="J61" s="183">
        <v>3312</v>
      </c>
      <c r="K61" s="183">
        <f t="shared" si="2"/>
        <v>3307.9045</v>
      </c>
      <c r="L61" s="53" t="s">
        <v>497</v>
      </c>
      <c r="M61" s="63"/>
      <c r="N61" s="63"/>
      <c r="O61" s="63"/>
      <c r="P61" s="63"/>
      <c r="Q61" s="63"/>
      <c r="R61" s="63"/>
      <c r="S61" s="63"/>
      <c r="T61" s="63"/>
      <c r="U61" s="63"/>
      <c r="V61" s="63"/>
    </row>
    <row r="62" customHeight="1" spans="1:22">
      <c r="A62" s="44">
        <v>29</v>
      </c>
      <c r="B62" s="53" t="s">
        <v>556</v>
      </c>
      <c r="C62" s="53"/>
      <c r="D62" s="172">
        <v>43221</v>
      </c>
      <c r="E62" s="176">
        <v>82858.16</v>
      </c>
      <c r="F62" s="177">
        <v>0.0042</v>
      </c>
      <c r="G62" s="177">
        <v>0</v>
      </c>
      <c r="H62" s="53">
        <v>20</v>
      </c>
      <c r="I62" s="53"/>
      <c r="J62" s="183">
        <v>4140</v>
      </c>
      <c r="K62" s="183">
        <f t="shared" si="2"/>
        <v>4142.908</v>
      </c>
      <c r="L62" s="53" t="s">
        <v>497</v>
      </c>
      <c r="M62" s="63"/>
      <c r="N62" s="63"/>
      <c r="O62" s="63"/>
      <c r="P62" s="63"/>
      <c r="Q62" s="63"/>
      <c r="R62" s="63"/>
      <c r="S62" s="63"/>
      <c r="T62" s="63"/>
      <c r="U62" s="63"/>
      <c r="V62" s="63"/>
    </row>
    <row r="63" customHeight="1" spans="1:22">
      <c r="A63" s="44">
        <v>30</v>
      </c>
      <c r="B63" s="53" t="s">
        <v>557</v>
      </c>
      <c r="C63" s="53"/>
      <c r="D63" s="172">
        <v>43221</v>
      </c>
      <c r="E63" s="176">
        <v>46805.67</v>
      </c>
      <c r="F63" s="177">
        <v>0.0042</v>
      </c>
      <c r="G63" s="177">
        <v>0</v>
      </c>
      <c r="H63" s="53">
        <v>20</v>
      </c>
      <c r="I63" s="53"/>
      <c r="J63" s="183">
        <v>2340</v>
      </c>
      <c r="K63" s="183">
        <f t="shared" si="2"/>
        <v>2340.2835</v>
      </c>
      <c r="L63" s="53" t="s">
        <v>497</v>
      </c>
      <c r="M63" s="63"/>
      <c r="N63" s="63"/>
      <c r="O63" s="63"/>
      <c r="P63" s="63"/>
      <c r="Q63" s="63"/>
      <c r="R63" s="63"/>
      <c r="S63" s="63"/>
      <c r="T63" s="63"/>
      <c r="U63" s="63"/>
      <c r="V63" s="63"/>
    </row>
    <row r="64" customHeight="1" spans="1:22">
      <c r="A64" s="44">
        <v>31</v>
      </c>
      <c r="B64" s="53" t="s">
        <v>558</v>
      </c>
      <c r="C64" s="53"/>
      <c r="D64" s="172">
        <v>43221</v>
      </c>
      <c r="E64" s="176">
        <v>28013.72</v>
      </c>
      <c r="F64" s="177">
        <v>0.0042</v>
      </c>
      <c r="G64" s="177">
        <v>0</v>
      </c>
      <c r="H64" s="53">
        <v>20</v>
      </c>
      <c r="I64" s="53"/>
      <c r="J64" s="183">
        <v>1392</v>
      </c>
      <c r="K64" s="183">
        <f t="shared" si="2"/>
        <v>1400.686</v>
      </c>
      <c r="L64" s="53" t="s">
        <v>497</v>
      </c>
      <c r="M64" s="63"/>
      <c r="N64" s="63"/>
      <c r="O64" s="63"/>
      <c r="P64" s="63"/>
      <c r="Q64" s="63"/>
      <c r="R64" s="63"/>
      <c r="S64" s="63"/>
      <c r="T64" s="63"/>
      <c r="U64" s="63"/>
      <c r="V64" s="63"/>
    </row>
    <row r="65" customHeight="1" spans="1:22">
      <c r="A65" s="44">
        <v>32</v>
      </c>
      <c r="B65" s="53" t="s">
        <v>559</v>
      </c>
      <c r="C65" s="53"/>
      <c r="D65" s="172">
        <v>43221</v>
      </c>
      <c r="E65" s="176">
        <v>33875.35</v>
      </c>
      <c r="F65" s="177">
        <v>0.0042</v>
      </c>
      <c r="G65" s="177">
        <v>0</v>
      </c>
      <c r="H65" s="53">
        <v>20</v>
      </c>
      <c r="I65" s="53"/>
      <c r="J65" s="183">
        <v>1692</v>
      </c>
      <c r="K65" s="183">
        <f t="shared" si="2"/>
        <v>1693.7675</v>
      </c>
      <c r="L65" s="53" t="s">
        <v>497</v>
      </c>
      <c r="M65" s="63"/>
      <c r="N65" s="63"/>
      <c r="O65" s="63"/>
      <c r="P65" s="63"/>
      <c r="Q65" s="63"/>
      <c r="R65" s="63"/>
      <c r="S65" s="63"/>
      <c r="T65" s="63"/>
      <c r="U65" s="63"/>
      <c r="V65" s="63"/>
    </row>
    <row r="66" customHeight="1" spans="1:22">
      <c r="A66" s="44">
        <v>33</v>
      </c>
      <c r="B66" s="53" t="s">
        <v>560</v>
      </c>
      <c r="C66" s="53"/>
      <c r="D66" s="172">
        <v>43221</v>
      </c>
      <c r="E66" s="176">
        <v>10802.1</v>
      </c>
      <c r="F66" s="177">
        <v>0.0042</v>
      </c>
      <c r="G66" s="177">
        <v>0</v>
      </c>
      <c r="H66" s="53">
        <v>20</v>
      </c>
      <c r="I66" s="53"/>
      <c r="J66" s="183">
        <v>540</v>
      </c>
      <c r="K66" s="183">
        <f t="shared" si="2"/>
        <v>540.105</v>
      </c>
      <c r="L66" s="53" t="s">
        <v>497</v>
      </c>
      <c r="M66" s="63"/>
      <c r="N66" s="63"/>
      <c r="O66" s="63"/>
      <c r="P66" s="63"/>
      <c r="Q66" s="63"/>
      <c r="R66" s="63"/>
      <c r="S66" s="63"/>
      <c r="T66" s="63"/>
      <c r="U66" s="63"/>
      <c r="V66" s="63"/>
    </row>
    <row r="67" customHeight="1" spans="1:22">
      <c r="A67" s="44">
        <v>34</v>
      </c>
      <c r="B67" s="53" t="s">
        <v>561</v>
      </c>
      <c r="C67" s="53"/>
      <c r="D67" s="172">
        <v>43221</v>
      </c>
      <c r="E67" s="176">
        <v>7979</v>
      </c>
      <c r="F67" s="177">
        <v>0.0042</v>
      </c>
      <c r="G67" s="177">
        <v>0</v>
      </c>
      <c r="H67" s="53">
        <v>20</v>
      </c>
      <c r="I67" s="53"/>
      <c r="J67" s="183">
        <v>396</v>
      </c>
      <c r="K67" s="183">
        <f t="shared" si="2"/>
        <v>398.95</v>
      </c>
      <c r="L67" s="53" t="s">
        <v>497</v>
      </c>
      <c r="M67" s="63"/>
      <c r="N67" s="63"/>
      <c r="O67" s="63"/>
      <c r="P67" s="63"/>
      <c r="Q67" s="63"/>
      <c r="R67" s="63"/>
      <c r="S67" s="63"/>
      <c r="T67" s="63"/>
      <c r="U67" s="63"/>
      <c r="V67" s="63"/>
    </row>
    <row r="68" customHeight="1" spans="1:22">
      <c r="A68" s="44">
        <v>35</v>
      </c>
      <c r="B68" s="53" t="s">
        <v>562</v>
      </c>
      <c r="C68" s="53"/>
      <c r="D68" s="172">
        <v>43435</v>
      </c>
      <c r="E68" s="176">
        <v>24951.73</v>
      </c>
      <c r="F68" s="177">
        <v>0.0042</v>
      </c>
      <c r="G68" s="177">
        <v>0</v>
      </c>
      <c r="H68" s="53">
        <v>20</v>
      </c>
      <c r="I68" s="53"/>
      <c r="J68" s="183">
        <v>1248</v>
      </c>
      <c r="K68" s="183">
        <f t="shared" si="2"/>
        <v>1247.5865</v>
      </c>
      <c r="L68" s="53" t="s">
        <v>497</v>
      </c>
      <c r="M68" s="63"/>
      <c r="N68" s="63"/>
      <c r="O68" s="63"/>
      <c r="P68" s="63"/>
      <c r="Q68" s="63"/>
      <c r="R68" s="63"/>
      <c r="S68" s="63"/>
      <c r="T68" s="63"/>
      <c r="U68" s="63"/>
      <c r="V68" s="63"/>
    </row>
    <row r="69" customHeight="1" spans="1:22">
      <c r="A69" s="44">
        <v>36</v>
      </c>
      <c r="B69" s="53" t="s">
        <v>563</v>
      </c>
      <c r="C69" s="53"/>
      <c r="D69" s="172">
        <v>43435</v>
      </c>
      <c r="E69" s="176">
        <v>186746.84</v>
      </c>
      <c r="F69" s="177">
        <v>0.0042</v>
      </c>
      <c r="G69" s="177">
        <v>0</v>
      </c>
      <c r="H69" s="53">
        <v>20</v>
      </c>
      <c r="I69" s="53"/>
      <c r="J69" s="183">
        <v>9336</v>
      </c>
      <c r="K69" s="183">
        <f t="shared" si="2"/>
        <v>9337.342</v>
      </c>
      <c r="L69" s="53" t="s">
        <v>497</v>
      </c>
      <c r="M69" s="63"/>
      <c r="N69" s="63"/>
      <c r="O69" s="63"/>
      <c r="P69" s="63"/>
      <c r="Q69" s="63"/>
      <c r="R69" s="63"/>
      <c r="S69" s="63"/>
      <c r="T69" s="63"/>
      <c r="U69" s="63"/>
      <c r="V69" s="63"/>
    </row>
    <row r="70" customHeight="1" spans="1:22">
      <c r="A70" s="44">
        <v>37</v>
      </c>
      <c r="B70" s="53" t="s">
        <v>564</v>
      </c>
      <c r="C70" s="53"/>
      <c r="D70" s="172">
        <v>43435</v>
      </c>
      <c r="E70" s="176">
        <v>7318.17</v>
      </c>
      <c r="F70" s="177">
        <v>0.0042</v>
      </c>
      <c r="G70" s="177">
        <v>0</v>
      </c>
      <c r="H70" s="53">
        <v>20</v>
      </c>
      <c r="I70" s="53"/>
      <c r="J70" s="183">
        <v>360</v>
      </c>
      <c r="K70" s="183">
        <f t="shared" si="2"/>
        <v>365.9085</v>
      </c>
      <c r="L70" s="53" t="s">
        <v>497</v>
      </c>
      <c r="M70" s="63"/>
      <c r="N70" s="63"/>
      <c r="O70" s="63"/>
      <c r="P70" s="63"/>
      <c r="Q70" s="63"/>
      <c r="R70" s="63"/>
      <c r="S70" s="63"/>
      <c r="T70" s="63"/>
      <c r="U70" s="63"/>
      <c r="V70" s="63"/>
    </row>
    <row r="71" customHeight="1" spans="1:22">
      <c r="A71" s="44">
        <v>38</v>
      </c>
      <c r="B71" s="53" t="s">
        <v>565</v>
      </c>
      <c r="C71" s="53"/>
      <c r="D71" s="172">
        <v>43556</v>
      </c>
      <c r="E71" s="176">
        <v>270741.37</v>
      </c>
      <c r="F71" s="177">
        <v>0.0042</v>
      </c>
      <c r="G71" s="177">
        <v>0</v>
      </c>
      <c r="H71" s="53">
        <v>20</v>
      </c>
      <c r="I71" s="53"/>
      <c r="J71" s="183">
        <v>13536</v>
      </c>
      <c r="K71" s="183">
        <f t="shared" si="2"/>
        <v>13537.0685</v>
      </c>
      <c r="L71" s="53" t="s">
        <v>497</v>
      </c>
      <c r="M71" s="63"/>
      <c r="N71" s="63"/>
      <c r="O71" s="63"/>
      <c r="P71" s="63"/>
      <c r="Q71" s="63"/>
      <c r="R71" s="63"/>
      <c r="S71" s="63"/>
      <c r="T71" s="63"/>
      <c r="U71" s="63"/>
      <c r="V71" s="63"/>
    </row>
    <row r="72" customHeight="1" spans="1:22">
      <c r="A72" s="44">
        <v>39</v>
      </c>
      <c r="B72" s="53" t="s">
        <v>561</v>
      </c>
      <c r="C72" s="53"/>
      <c r="D72" s="172">
        <v>43556</v>
      </c>
      <c r="E72" s="176">
        <v>49390.41</v>
      </c>
      <c r="F72" s="177">
        <v>0.0042</v>
      </c>
      <c r="G72" s="177">
        <v>0</v>
      </c>
      <c r="H72" s="53">
        <v>20</v>
      </c>
      <c r="I72" s="53"/>
      <c r="J72" s="183">
        <v>2472</v>
      </c>
      <c r="K72" s="183">
        <f t="shared" si="2"/>
        <v>2469.5205</v>
      </c>
      <c r="L72" s="53" t="s">
        <v>497</v>
      </c>
      <c r="M72" s="63"/>
      <c r="N72" s="63"/>
      <c r="O72" s="63"/>
      <c r="P72" s="63"/>
      <c r="Q72" s="63"/>
      <c r="R72" s="63"/>
      <c r="S72" s="63"/>
      <c r="T72" s="63"/>
      <c r="U72" s="63"/>
      <c r="V72" s="63"/>
    </row>
    <row r="73" customHeight="1" spans="1:22">
      <c r="A73" s="44">
        <v>40</v>
      </c>
      <c r="B73" s="53" t="s">
        <v>566</v>
      </c>
      <c r="C73" s="53"/>
      <c r="D73" s="172">
        <v>43556</v>
      </c>
      <c r="E73" s="176">
        <v>16856.35</v>
      </c>
      <c r="F73" s="177">
        <v>0.0042</v>
      </c>
      <c r="G73" s="177">
        <v>0</v>
      </c>
      <c r="H73" s="53">
        <v>20</v>
      </c>
      <c r="I73" s="53"/>
      <c r="J73" s="183">
        <v>840</v>
      </c>
      <c r="K73" s="183">
        <f t="shared" si="2"/>
        <v>842.8175</v>
      </c>
      <c r="L73" s="53" t="s">
        <v>497</v>
      </c>
      <c r="M73" s="63"/>
      <c r="N73" s="63"/>
      <c r="O73" s="63"/>
      <c r="P73" s="63"/>
      <c r="Q73" s="63"/>
      <c r="R73" s="63"/>
      <c r="S73" s="63"/>
      <c r="T73" s="63"/>
      <c r="U73" s="63"/>
      <c r="V73" s="63"/>
    </row>
    <row r="74" customHeight="1" spans="1:22">
      <c r="A74" s="44">
        <v>41</v>
      </c>
      <c r="B74" s="53" t="s">
        <v>567</v>
      </c>
      <c r="C74" s="53"/>
      <c r="D74" s="172">
        <v>43556</v>
      </c>
      <c r="E74" s="176">
        <v>41635.72</v>
      </c>
      <c r="F74" s="177">
        <v>0.0042</v>
      </c>
      <c r="G74" s="177">
        <v>0</v>
      </c>
      <c r="H74" s="53">
        <v>20</v>
      </c>
      <c r="I74" s="53"/>
      <c r="J74" s="183">
        <v>2076</v>
      </c>
      <c r="K74" s="183">
        <f t="shared" si="2"/>
        <v>2081.786</v>
      </c>
      <c r="L74" s="53" t="s">
        <v>497</v>
      </c>
      <c r="M74" s="63"/>
      <c r="N74" s="63"/>
      <c r="O74" s="63"/>
      <c r="P74" s="63"/>
      <c r="Q74" s="63"/>
      <c r="R74" s="63"/>
      <c r="S74" s="63"/>
      <c r="T74" s="63"/>
      <c r="U74" s="63"/>
      <c r="V74" s="63"/>
    </row>
    <row r="75" customHeight="1" spans="1:22">
      <c r="A75" s="44">
        <v>42</v>
      </c>
      <c r="B75" s="53" t="s">
        <v>568</v>
      </c>
      <c r="C75" s="53"/>
      <c r="D75" s="172">
        <v>43556</v>
      </c>
      <c r="E75" s="176">
        <v>38161.19</v>
      </c>
      <c r="F75" s="177">
        <v>0.0042</v>
      </c>
      <c r="G75" s="177">
        <v>0</v>
      </c>
      <c r="H75" s="53">
        <v>20</v>
      </c>
      <c r="I75" s="53"/>
      <c r="J75" s="183">
        <v>1908</v>
      </c>
      <c r="K75" s="183">
        <f t="shared" si="2"/>
        <v>1908.0595</v>
      </c>
      <c r="L75" s="53" t="s">
        <v>497</v>
      </c>
      <c r="M75" s="63"/>
      <c r="N75" s="63"/>
      <c r="O75" s="63"/>
      <c r="P75" s="63"/>
      <c r="Q75" s="63"/>
      <c r="R75" s="63"/>
      <c r="S75" s="63"/>
      <c r="T75" s="63"/>
      <c r="U75" s="63"/>
      <c r="V75" s="63"/>
    </row>
    <row r="76" customHeight="1" spans="1:22">
      <c r="A76" s="44">
        <v>43</v>
      </c>
      <c r="B76" s="53" t="s">
        <v>569</v>
      </c>
      <c r="C76" s="53"/>
      <c r="D76" s="172">
        <v>43556</v>
      </c>
      <c r="E76" s="176">
        <v>128451.47</v>
      </c>
      <c r="F76" s="177">
        <v>0.0042</v>
      </c>
      <c r="G76" s="177">
        <v>0</v>
      </c>
      <c r="H76" s="53">
        <v>20</v>
      </c>
      <c r="I76" s="53"/>
      <c r="J76" s="183">
        <v>6420</v>
      </c>
      <c r="K76" s="183">
        <f t="shared" si="2"/>
        <v>6422.5735</v>
      </c>
      <c r="L76" s="53" t="s">
        <v>497</v>
      </c>
      <c r="M76" s="63"/>
      <c r="N76" s="63"/>
      <c r="O76" s="63"/>
      <c r="P76" s="63"/>
      <c r="Q76" s="63"/>
      <c r="R76" s="63"/>
      <c r="S76" s="63"/>
      <c r="T76" s="63"/>
      <c r="U76" s="63"/>
      <c r="V76" s="63"/>
    </row>
    <row r="77" customHeight="1" spans="1:22">
      <c r="A77" s="44">
        <v>44</v>
      </c>
      <c r="B77" s="53" t="s">
        <v>570</v>
      </c>
      <c r="C77" s="53"/>
      <c r="D77" s="172">
        <v>43556</v>
      </c>
      <c r="E77" s="176">
        <v>18239.35</v>
      </c>
      <c r="F77" s="177">
        <v>0.0042</v>
      </c>
      <c r="G77" s="177">
        <v>0</v>
      </c>
      <c r="H77" s="53">
        <v>20</v>
      </c>
      <c r="I77" s="53"/>
      <c r="J77" s="183">
        <v>912</v>
      </c>
      <c r="K77" s="183">
        <f t="shared" si="2"/>
        <v>911.9675</v>
      </c>
      <c r="L77" s="53" t="s">
        <v>497</v>
      </c>
      <c r="M77" s="63"/>
      <c r="N77" s="63"/>
      <c r="O77" s="63"/>
      <c r="P77" s="63"/>
      <c r="Q77" s="63"/>
      <c r="R77" s="63"/>
      <c r="S77" s="63"/>
      <c r="T77" s="63"/>
      <c r="U77" s="63"/>
      <c r="V77" s="63"/>
    </row>
    <row r="78" customHeight="1" spans="1:22">
      <c r="A78" s="44">
        <v>45</v>
      </c>
      <c r="B78" s="53" t="s">
        <v>571</v>
      </c>
      <c r="C78" s="53"/>
      <c r="D78" s="172">
        <v>43556</v>
      </c>
      <c r="E78" s="176">
        <v>51367.43</v>
      </c>
      <c r="F78" s="177">
        <v>0.0042</v>
      </c>
      <c r="G78" s="177">
        <v>0</v>
      </c>
      <c r="H78" s="53">
        <v>20</v>
      </c>
      <c r="I78" s="53"/>
      <c r="J78" s="183">
        <v>2568</v>
      </c>
      <c r="K78" s="183">
        <f t="shared" si="2"/>
        <v>2568.3715</v>
      </c>
      <c r="L78" s="53" t="s">
        <v>497</v>
      </c>
      <c r="M78" s="63"/>
      <c r="N78" s="63"/>
      <c r="O78" s="63"/>
      <c r="P78" s="63"/>
      <c r="Q78" s="63"/>
      <c r="R78" s="63"/>
      <c r="S78" s="63"/>
      <c r="T78" s="63"/>
      <c r="U78" s="63"/>
      <c r="V78" s="63"/>
    </row>
    <row r="79" customHeight="1" spans="1:22">
      <c r="A79" s="44">
        <v>46</v>
      </c>
      <c r="B79" s="53" t="s">
        <v>572</v>
      </c>
      <c r="C79" s="53"/>
      <c r="D79" s="172">
        <v>43556</v>
      </c>
      <c r="E79" s="176">
        <v>6566.46</v>
      </c>
      <c r="F79" s="177">
        <v>0.0042</v>
      </c>
      <c r="G79" s="177">
        <v>0</v>
      </c>
      <c r="H79" s="53">
        <v>20</v>
      </c>
      <c r="I79" s="53"/>
      <c r="J79" s="183">
        <v>324</v>
      </c>
      <c r="K79" s="183">
        <f t="shared" si="2"/>
        <v>328.323</v>
      </c>
      <c r="L79" s="53" t="s">
        <v>497</v>
      </c>
      <c r="M79" s="63"/>
      <c r="N79" s="63"/>
      <c r="O79" s="63"/>
      <c r="P79" s="63"/>
      <c r="Q79" s="63"/>
      <c r="R79" s="63"/>
      <c r="S79" s="63"/>
      <c r="T79" s="63"/>
      <c r="U79" s="63"/>
      <c r="V79" s="63"/>
    </row>
    <row r="80" customHeight="1" spans="1:22">
      <c r="A80" s="44">
        <v>47</v>
      </c>
      <c r="B80" s="53" t="s">
        <v>573</v>
      </c>
      <c r="C80" s="53"/>
      <c r="D80" s="172">
        <v>43556</v>
      </c>
      <c r="E80" s="176">
        <v>36127.63</v>
      </c>
      <c r="F80" s="177">
        <v>0.0042</v>
      </c>
      <c r="G80" s="177">
        <v>0</v>
      </c>
      <c r="H80" s="53">
        <v>20</v>
      </c>
      <c r="I80" s="53"/>
      <c r="J80" s="183">
        <v>1800</v>
      </c>
      <c r="K80" s="183">
        <f t="shared" si="2"/>
        <v>1806.3815</v>
      </c>
      <c r="L80" s="53" t="s">
        <v>497</v>
      </c>
      <c r="M80" s="63"/>
      <c r="N80" s="63"/>
      <c r="O80" s="63"/>
      <c r="P80" s="63"/>
      <c r="Q80" s="63"/>
      <c r="R80" s="63"/>
      <c r="S80" s="63"/>
      <c r="T80" s="63"/>
      <c r="U80" s="63"/>
      <c r="V80" s="63"/>
    </row>
    <row r="81" customHeight="1" spans="1:22">
      <c r="A81" s="44">
        <v>48</v>
      </c>
      <c r="B81" s="53" t="s">
        <v>574</v>
      </c>
      <c r="C81" s="53"/>
      <c r="D81" s="172">
        <v>43617</v>
      </c>
      <c r="E81" s="176">
        <v>5441708.44</v>
      </c>
      <c r="F81" s="177">
        <v>0.0042</v>
      </c>
      <c r="G81" s="177">
        <v>0</v>
      </c>
      <c r="H81" s="53">
        <v>20</v>
      </c>
      <c r="I81" s="53"/>
      <c r="J81" s="183">
        <v>272082</v>
      </c>
      <c r="K81" s="183">
        <f t="shared" si="2"/>
        <v>272085.422</v>
      </c>
      <c r="L81" s="53" t="s">
        <v>497</v>
      </c>
      <c r="M81" s="63"/>
      <c r="N81" s="63"/>
      <c r="O81" s="63"/>
      <c r="P81" s="63"/>
      <c r="Q81" s="63"/>
      <c r="R81" s="63"/>
      <c r="S81" s="63"/>
      <c r="T81" s="63"/>
      <c r="U81" s="63"/>
      <c r="V81" s="63"/>
    </row>
    <row r="82" customHeight="1" spans="1:22">
      <c r="A82" s="44">
        <v>49</v>
      </c>
      <c r="B82" s="53" t="s">
        <v>575</v>
      </c>
      <c r="C82" s="53"/>
      <c r="D82" s="172">
        <v>43647</v>
      </c>
      <c r="E82" s="176">
        <v>9017.58</v>
      </c>
      <c r="F82" s="177">
        <v>0.0042</v>
      </c>
      <c r="G82" s="177">
        <v>0</v>
      </c>
      <c r="H82" s="53">
        <v>20</v>
      </c>
      <c r="I82" s="53"/>
      <c r="J82" s="183">
        <v>444</v>
      </c>
      <c r="K82" s="183">
        <f t="shared" si="2"/>
        <v>450.879</v>
      </c>
      <c r="L82" s="53" t="s">
        <v>497</v>
      </c>
      <c r="M82" s="63"/>
      <c r="N82" s="63"/>
      <c r="O82" s="63"/>
      <c r="P82" s="63"/>
      <c r="Q82" s="63"/>
      <c r="R82" s="63"/>
      <c r="S82" s="63"/>
      <c r="T82" s="63"/>
      <c r="U82" s="63"/>
      <c r="V82" s="63"/>
    </row>
    <row r="83" customHeight="1" spans="1:22">
      <c r="A83" s="44">
        <v>50</v>
      </c>
      <c r="B83" s="53" t="s">
        <v>576</v>
      </c>
      <c r="C83" s="53"/>
      <c r="D83" s="172">
        <v>43739</v>
      </c>
      <c r="E83" s="176">
        <v>99400</v>
      </c>
      <c r="F83" s="177">
        <v>0.0042</v>
      </c>
      <c r="G83" s="177">
        <v>0</v>
      </c>
      <c r="H83" s="53">
        <v>20</v>
      </c>
      <c r="I83" s="53"/>
      <c r="J83" s="183">
        <v>4968</v>
      </c>
      <c r="K83" s="183">
        <f t="shared" si="2"/>
        <v>4970</v>
      </c>
      <c r="L83" s="53" t="s">
        <v>497</v>
      </c>
      <c r="M83" s="63"/>
      <c r="N83" s="63"/>
      <c r="O83" s="63"/>
      <c r="P83" s="63"/>
      <c r="Q83" s="63"/>
      <c r="R83" s="63"/>
      <c r="S83" s="63"/>
      <c r="T83" s="63"/>
      <c r="U83" s="63"/>
      <c r="V83" s="63"/>
    </row>
    <row r="84" customHeight="1" spans="1:22">
      <c r="A84" s="44">
        <v>51</v>
      </c>
      <c r="B84" s="53" t="s">
        <v>577</v>
      </c>
      <c r="C84" s="53"/>
      <c r="D84" s="172">
        <v>43800</v>
      </c>
      <c r="E84" s="176">
        <v>4670</v>
      </c>
      <c r="F84" s="177">
        <v>0.0042</v>
      </c>
      <c r="G84" s="177">
        <v>0</v>
      </c>
      <c r="H84" s="53">
        <v>15</v>
      </c>
      <c r="I84" s="53"/>
      <c r="J84" s="183">
        <v>360</v>
      </c>
      <c r="K84" s="183">
        <f t="shared" si="2"/>
        <v>311.333333333333</v>
      </c>
      <c r="L84" s="53" t="s">
        <v>497</v>
      </c>
      <c r="M84" s="63"/>
      <c r="N84" s="63"/>
      <c r="O84" s="63"/>
      <c r="P84" s="63"/>
      <c r="Q84" s="63"/>
      <c r="R84" s="63"/>
      <c r="S84" s="63"/>
      <c r="T84" s="63"/>
      <c r="U84" s="63"/>
      <c r="V84" s="63"/>
    </row>
    <row r="85" customHeight="1" spans="1:22">
      <c r="A85" s="44">
        <v>52</v>
      </c>
      <c r="B85" s="53" t="s">
        <v>578</v>
      </c>
      <c r="C85" s="53"/>
      <c r="D85" s="172">
        <v>43800</v>
      </c>
      <c r="E85" s="176">
        <v>115049.88</v>
      </c>
      <c r="F85" s="177">
        <v>0.0042</v>
      </c>
      <c r="G85" s="177">
        <v>0</v>
      </c>
      <c r="H85" s="53">
        <v>20</v>
      </c>
      <c r="I85" s="53"/>
      <c r="J85" s="183">
        <v>5748</v>
      </c>
      <c r="K85" s="183">
        <f t="shared" si="2"/>
        <v>5752.494</v>
      </c>
      <c r="L85" s="53" t="s">
        <v>497</v>
      </c>
      <c r="M85" s="63"/>
      <c r="N85" s="63"/>
      <c r="O85" s="63"/>
      <c r="P85" s="63"/>
      <c r="Q85" s="63"/>
      <c r="R85" s="63"/>
      <c r="S85" s="63"/>
      <c r="T85" s="63"/>
      <c r="U85" s="63"/>
      <c r="V85" s="63"/>
    </row>
    <row r="86" customHeight="1" spans="1:22">
      <c r="A86" s="44">
        <v>53</v>
      </c>
      <c r="B86" s="53" t="s">
        <v>579</v>
      </c>
      <c r="C86" s="53"/>
      <c r="D86" s="172">
        <v>43983</v>
      </c>
      <c r="E86" s="176">
        <v>22284.03</v>
      </c>
      <c r="F86" s="177">
        <v>0.0042</v>
      </c>
      <c r="G86" s="177">
        <v>0</v>
      </c>
      <c r="H86" s="53">
        <v>20</v>
      </c>
      <c r="I86" s="53"/>
      <c r="J86" s="183">
        <v>1104</v>
      </c>
      <c r="K86" s="183">
        <f t="shared" si="2"/>
        <v>1114.2015</v>
      </c>
      <c r="L86" s="53" t="s">
        <v>497</v>
      </c>
      <c r="M86" s="63"/>
      <c r="N86" s="63"/>
      <c r="O86" s="63"/>
      <c r="P86" s="63"/>
      <c r="Q86" s="63"/>
      <c r="R86" s="63"/>
      <c r="S86" s="63"/>
      <c r="T86" s="63"/>
      <c r="U86" s="63"/>
      <c r="V86" s="63"/>
    </row>
    <row r="87" customHeight="1" spans="1:22">
      <c r="A87" s="44">
        <v>54</v>
      </c>
      <c r="B87" s="53" t="s">
        <v>580</v>
      </c>
      <c r="C87" s="53"/>
      <c r="D87" s="172">
        <v>43983</v>
      </c>
      <c r="E87" s="176">
        <v>9861.66</v>
      </c>
      <c r="F87" s="177">
        <v>0.0042</v>
      </c>
      <c r="G87" s="177">
        <v>0</v>
      </c>
      <c r="H87" s="53">
        <v>20</v>
      </c>
      <c r="I87" s="53"/>
      <c r="J87" s="183">
        <v>492</v>
      </c>
      <c r="K87" s="183">
        <f t="shared" si="2"/>
        <v>493.083</v>
      </c>
      <c r="L87" s="53" t="s">
        <v>497</v>
      </c>
      <c r="M87" s="63"/>
      <c r="N87" s="63"/>
      <c r="O87" s="63"/>
      <c r="P87" s="63"/>
      <c r="Q87" s="63"/>
      <c r="R87" s="63"/>
      <c r="S87" s="63"/>
      <c r="T87" s="63"/>
      <c r="U87" s="63"/>
      <c r="V87" s="63"/>
    </row>
    <row r="88" customHeight="1" spans="1:22">
      <c r="A88" s="44">
        <v>55</v>
      </c>
      <c r="B88" s="53" t="s">
        <v>581</v>
      </c>
      <c r="C88" s="53"/>
      <c r="D88" s="172">
        <v>43983</v>
      </c>
      <c r="E88" s="176">
        <v>54947.52</v>
      </c>
      <c r="F88" s="177">
        <v>0.0042</v>
      </c>
      <c r="G88" s="177">
        <v>0</v>
      </c>
      <c r="H88" s="53">
        <v>20</v>
      </c>
      <c r="I88" s="53"/>
      <c r="J88" s="183">
        <v>2748</v>
      </c>
      <c r="K88" s="183">
        <f t="shared" si="2"/>
        <v>2747.376</v>
      </c>
      <c r="L88" s="53" t="s">
        <v>497</v>
      </c>
      <c r="M88" s="63"/>
      <c r="N88" s="63"/>
      <c r="O88" s="63"/>
      <c r="P88" s="63"/>
      <c r="Q88" s="63"/>
      <c r="R88" s="63"/>
      <c r="S88" s="63"/>
      <c r="T88" s="63"/>
      <c r="U88" s="63"/>
      <c r="V88" s="63"/>
    </row>
    <row r="89" customHeight="1" spans="1:22">
      <c r="A89" s="44">
        <v>56</v>
      </c>
      <c r="B89" s="53" t="s">
        <v>582</v>
      </c>
      <c r="C89" s="53"/>
      <c r="D89" s="172">
        <v>43983</v>
      </c>
      <c r="E89" s="176">
        <v>51267.86</v>
      </c>
      <c r="F89" s="177">
        <v>0.0042</v>
      </c>
      <c r="G89" s="177">
        <v>0</v>
      </c>
      <c r="H89" s="53">
        <v>20</v>
      </c>
      <c r="I89" s="53"/>
      <c r="J89" s="183">
        <v>2556</v>
      </c>
      <c r="K89" s="183">
        <f t="shared" si="2"/>
        <v>2563.393</v>
      </c>
      <c r="L89" s="53" t="s">
        <v>497</v>
      </c>
      <c r="M89" s="63"/>
      <c r="N89" s="63"/>
      <c r="O89" s="63"/>
      <c r="P89" s="63"/>
      <c r="Q89" s="63"/>
      <c r="R89" s="63"/>
      <c r="S89" s="63"/>
      <c r="T89" s="63"/>
      <c r="U89" s="63"/>
      <c r="V89" s="63"/>
    </row>
    <row r="90" customHeight="1" spans="1:22">
      <c r="A90" s="44">
        <v>57</v>
      </c>
      <c r="B90" s="53" t="s">
        <v>583</v>
      </c>
      <c r="C90" s="53"/>
      <c r="D90" s="172">
        <v>43983</v>
      </c>
      <c r="E90" s="176">
        <v>21771.63</v>
      </c>
      <c r="F90" s="177">
        <v>0.0042</v>
      </c>
      <c r="G90" s="177">
        <v>0</v>
      </c>
      <c r="H90" s="53">
        <v>20</v>
      </c>
      <c r="I90" s="53"/>
      <c r="J90" s="183">
        <v>1080</v>
      </c>
      <c r="K90" s="183">
        <f t="shared" si="2"/>
        <v>1088.5815</v>
      </c>
      <c r="L90" s="53" t="s">
        <v>497</v>
      </c>
      <c r="M90" s="63"/>
      <c r="N90" s="63"/>
      <c r="O90" s="63"/>
      <c r="P90" s="63"/>
      <c r="Q90" s="63"/>
      <c r="R90" s="63"/>
      <c r="S90" s="63"/>
      <c r="T90" s="63"/>
      <c r="U90" s="63"/>
      <c r="V90" s="63"/>
    </row>
    <row r="91" customHeight="1" spans="1:22">
      <c r="A91" s="44">
        <v>58</v>
      </c>
      <c r="B91" s="53" t="s">
        <v>584</v>
      </c>
      <c r="C91" s="53"/>
      <c r="D91" s="172">
        <v>43983</v>
      </c>
      <c r="E91" s="176">
        <v>102462.55</v>
      </c>
      <c r="F91" s="177">
        <v>0.0042</v>
      </c>
      <c r="G91" s="177">
        <v>0</v>
      </c>
      <c r="H91" s="53">
        <v>20</v>
      </c>
      <c r="I91" s="53"/>
      <c r="J91" s="183">
        <v>5124</v>
      </c>
      <c r="K91" s="183">
        <f t="shared" si="2"/>
        <v>5123.1275</v>
      </c>
      <c r="L91" s="53" t="s">
        <v>497</v>
      </c>
      <c r="M91" s="63"/>
      <c r="N91" s="63"/>
      <c r="O91" s="63"/>
      <c r="P91" s="63"/>
      <c r="Q91" s="63"/>
      <c r="R91" s="63"/>
      <c r="S91" s="63"/>
      <c r="T91" s="63"/>
      <c r="U91" s="63"/>
      <c r="V91" s="63"/>
    </row>
    <row r="92" customHeight="1" spans="1:22">
      <c r="A92" s="44">
        <v>59</v>
      </c>
      <c r="B92" s="53" t="s">
        <v>585</v>
      </c>
      <c r="C92" s="53"/>
      <c r="D92" s="172">
        <v>43983</v>
      </c>
      <c r="E92" s="176">
        <v>69726.13</v>
      </c>
      <c r="F92" s="177">
        <v>0.0042</v>
      </c>
      <c r="G92" s="177">
        <v>0</v>
      </c>
      <c r="H92" s="53">
        <v>20</v>
      </c>
      <c r="I92" s="53"/>
      <c r="J92" s="183">
        <v>3480</v>
      </c>
      <c r="K92" s="183">
        <f t="shared" si="2"/>
        <v>3486.3065</v>
      </c>
      <c r="L92" s="53" t="s">
        <v>497</v>
      </c>
      <c r="M92" s="63"/>
      <c r="N92" s="63"/>
      <c r="O92" s="63"/>
      <c r="P92" s="63"/>
      <c r="Q92" s="63"/>
      <c r="R92" s="63"/>
      <c r="S92" s="63"/>
      <c r="T92" s="63"/>
      <c r="U92" s="63"/>
      <c r="V92" s="63"/>
    </row>
    <row r="93" customHeight="1" spans="1:22">
      <c r="A93" s="44">
        <v>60</v>
      </c>
      <c r="B93" s="53" t="s">
        <v>586</v>
      </c>
      <c r="C93" s="53"/>
      <c r="D93" s="172">
        <v>44013</v>
      </c>
      <c r="E93" s="176">
        <v>85411.1</v>
      </c>
      <c r="F93" s="177">
        <v>0.0042</v>
      </c>
      <c r="G93" s="177">
        <v>0</v>
      </c>
      <c r="H93" s="53">
        <v>20</v>
      </c>
      <c r="I93" s="53"/>
      <c r="J93" s="183">
        <v>4260</v>
      </c>
      <c r="K93" s="183">
        <f t="shared" si="2"/>
        <v>4270.555</v>
      </c>
      <c r="L93" s="53" t="s">
        <v>497</v>
      </c>
      <c r="M93" s="63"/>
      <c r="N93" s="63"/>
      <c r="O93" s="63"/>
      <c r="P93" s="63"/>
      <c r="Q93" s="63"/>
      <c r="R93" s="63"/>
      <c r="S93" s="63"/>
      <c r="T93" s="63"/>
      <c r="U93" s="63"/>
      <c r="V93" s="63"/>
    </row>
    <row r="94" customHeight="1" spans="1:22">
      <c r="A94" s="44">
        <v>61</v>
      </c>
      <c r="B94" s="53" t="s">
        <v>587</v>
      </c>
      <c r="C94" s="53"/>
      <c r="D94" s="172">
        <v>44013</v>
      </c>
      <c r="E94" s="176">
        <v>36880.73</v>
      </c>
      <c r="F94" s="177">
        <v>0.0042</v>
      </c>
      <c r="G94" s="177">
        <v>0</v>
      </c>
      <c r="H94" s="53">
        <v>20</v>
      </c>
      <c r="I94" s="53"/>
      <c r="J94" s="183">
        <v>1836</v>
      </c>
      <c r="K94" s="183">
        <f t="shared" si="2"/>
        <v>1844.0365</v>
      </c>
      <c r="L94" s="53" t="s">
        <v>497</v>
      </c>
      <c r="M94" s="63"/>
      <c r="N94" s="63"/>
      <c r="O94" s="63"/>
      <c r="P94" s="63"/>
      <c r="Q94" s="63"/>
      <c r="R94" s="63"/>
      <c r="S94" s="63"/>
      <c r="T94" s="63"/>
      <c r="U94" s="63"/>
      <c r="V94" s="63"/>
    </row>
    <row r="95" customHeight="1" spans="1:22">
      <c r="A95" s="44">
        <v>62</v>
      </c>
      <c r="B95" s="53" t="s">
        <v>588</v>
      </c>
      <c r="C95" s="53"/>
      <c r="D95" s="172">
        <v>44013</v>
      </c>
      <c r="E95" s="176">
        <v>29201.71</v>
      </c>
      <c r="F95" s="177">
        <v>0.0042</v>
      </c>
      <c r="G95" s="177">
        <v>0</v>
      </c>
      <c r="H95" s="53">
        <v>20</v>
      </c>
      <c r="I95" s="53"/>
      <c r="J95" s="183">
        <v>1452</v>
      </c>
      <c r="K95" s="183">
        <f t="shared" si="2"/>
        <v>1460.0855</v>
      </c>
      <c r="L95" s="53" t="s">
        <v>497</v>
      </c>
      <c r="M95" s="63"/>
      <c r="N95" s="63"/>
      <c r="O95" s="63"/>
      <c r="P95" s="63"/>
      <c r="Q95" s="63"/>
      <c r="R95" s="63"/>
      <c r="S95" s="63"/>
      <c r="T95" s="63"/>
      <c r="U95" s="63"/>
      <c r="V95" s="63"/>
    </row>
    <row r="96" customHeight="1" spans="1:22">
      <c r="A96" s="44">
        <v>63</v>
      </c>
      <c r="B96" s="53" t="s">
        <v>589</v>
      </c>
      <c r="C96" s="53"/>
      <c r="D96" s="172">
        <v>44013</v>
      </c>
      <c r="E96" s="176">
        <v>13257.5</v>
      </c>
      <c r="F96" s="177">
        <v>0.0042</v>
      </c>
      <c r="G96" s="177">
        <v>0</v>
      </c>
      <c r="H96" s="53">
        <v>20</v>
      </c>
      <c r="I96" s="53"/>
      <c r="J96" s="183">
        <v>660</v>
      </c>
      <c r="K96" s="183">
        <f t="shared" si="2"/>
        <v>662.875</v>
      </c>
      <c r="L96" s="53" t="s">
        <v>497</v>
      </c>
      <c r="M96" s="63"/>
      <c r="N96" s="63"/>
      <c r="O96" s="63"/>
      <c r="P96" s="63"/>
      <c r="Q96" s="63"/>
      <c r="R96" s="63"/>
      <c r="S96" s="63"/>
      <c r="T96" s="63"/>
      <c r="U96" s="63"/>
      <c r="V96" s="63"/>
    </row>
    <row r="97" customHeight="1" spans="1:22">
      <c r="A97" s="44">
        <v>64</v>
      </c>
      <c r="B97" s="53" t="s">
        <v>590</v>
      </c>
      <c r="C97" s="53"/>
      <c r="D97" s="172">
        <v>44136</v>
      </c>
      <c r="E97" s="176">
        <v>97619.74</v>
      </c>
      <c r="F97" s="177">
        <v>0.0042</v>
      </c>
      <c r="G97" s="177">
        <v>0</v>
      </c>
      <c r="H97" s="53">
        <v>20</v>
      </c>
      <c r="I97" s="53"/>
      <c r="J97" s="183">
        <v>4884</v>
      </c>
      <c r="K97" s="183">
        <f t="shared" si="2"/>
        <v>4880.987</v>
      </c>
      <c r="L97" s="53" t="s">
        <v>497</v>
      </c>
      <c r="M97" s="63"/>
      <c r="N97" s="63"/>
      <c r="O97" s="63"/>
      <c r="P97" s="63"/>
      <c r="Q97" s="63"/>
      <c r="R97" s="63"/>
      <c r="S97" s="63"/>
      <c r="T97" s="63"/>
      <c r="U97" s="63"/>
      <c r="V97" s="63"/>
    </row>
    <row r="98" customHeight="1" spans="1:22">
      <c r="A98" s="44">
        <v>65</v>
      </c>
      <c r="B98" s="53" t="s">
        <v>591</v>
      </c>
      <c r="C98" s="53"/>
      <c r="D98" s="172">
        <v>44136</v>
      </c>
      <c r="E98" s="176">
        <v>104930.51</v>
      </c>
      <c r="F98" s="177">
        <v>0.0042</v>
      </c>
      <c r="G98" s="177">
        <v>0</v>
      </c>
      <c r="H98" s="53">
        <v>20</v>
      </c>
      <c r="I98" s="53"/>
      <c r="J98" s="183">
        <v>5256</v>
      </c>
      <c r="K98" s="183">
        <f t="shared" si="2"/>
        <v>5246.5255</v>
      </c>
      <c r="L98" s="53" t="s">
        <v>497</v>
      </c>
      <c r="M98" s="63"/>
      <c r="N98" s="63"/>
      <c r="O98" s="63"/>
      <c r="P98" s="63"/>
      <c r="Q98" s="63"/>
      <c r="R98" s="63"/>
      <c r="S98" s="63"/>
      <c r="T98" s="63"/>
      <c r="U98" s="63"/>
      <c r="V98" s="63"/>
    </row>
    <row r="99" customHeight="1" spans="1:22">
      <c r="A99" s="44">
        <v>66</v>
      </c>
      <c r="B99" s="53" t="s">
        <v>592</v>
      </c>
      <c r="C99" s="53"/>
      <c r="D99" s="172">
        <v>44136</v>
      </c>
      <c r="E99" s="176">
        <v>11051.28</v>
      </c>
      <c r="F99" s="177">
        <v>0.0042</v>
      </c>
      <c r="G99" s="177">
        <v>0</v>
      </c>
      <c r="H99" s="53">
        <v>20</v>
      </c>
      <c r="I99" s="53"/>
      <c r="J99" s="183">
        <v>552</v>
      </c>
      <c r="K99" s="183">
        <f t="shared" si="2"/>
        <v>552.564</v>
      </c>
      <c r="L99" s="53" t="s">
        <v>497</v>
      </c>
      <c r="M99" s="63"/>
      <c r="N99" s="63"/>
      <c r="O99" s="63"/>
      <c r="P99" s="63"/>
      <c r="Q99" s="63"/>
      <c r="R99" s="63"/>
      <c r="S99" s="63"/>
      <c r="T99" s="63"/>
      <c r="U99" s="63"/>
      <c r="V99" s="63"/>
    </row>
    <row r="100" customHeight="1" spans="1:22">
      <c r="A100" s="44">
        <v>67</v>
      </c>
      <c r="B100" s="53" t="s">
        <v>593</v>
      </c>
      <c r="C100" s="53"/>
      <c r="D100" s="172">
        <v>44136</v>
      </c>
      <c r="E100" s="176">
        <v>7939.25</v>
      </c>
      <c r="F100" s="177">
        <v>0.0042</v>
      </c>
      <c r="G100" s="177">
        <v>0</v>
      </c>
      <c r="H100" s="53">
        <v>20</v>
      </c>
      <c r="I100" s="53"/>
      <c r="J100" s="183">
        <v>396</v>
      </c>
      <c r="K100" s="183">
        <f t="shared" si="2"/>
        <v>396.9625</v>
      </c>
      <c r="L100" s="53" t="s">
        <v>497</v>
      </c>
      <c r="M100" s="63"/>
      <c r="N100" s="63"/>
      <c r="O100" s="63"/>
      <c r="P100" s="63"/>
      <c r="Q100" s="63"/>
      <c r="R100" s="63"/>
      <c r="S100" s="63"/>
      <c r="T100" s="63"/>
      <c r="U100" s="63"/>
      <c r="V100" s="63"/>
    </row>
    <row r="101" customHeight="1" spans="1:22">
      <c r="A101" s="44">
        <v>68</v>
      </c>
      <c r="B101" s="53" t="s">
        <v>594</v>
      </c>
      <c r="C101" s="53"/>
      <c r="D101" s="172">
        <v>44136</v>
      </c>
      <c r="E101" s="176">
        <v>42566.31</v>
      </c>
      <c r="F101" s="177">
        <v>0.0042</v>
      </c>
      <c r="G101" s="177">
        <v>0</v>
      </c>
      <c r="H101" s="53">
        <v>20</v>
      </c>
      <c r="I101" s="53"/>
      <c r="J101" s="183">
        <v>2124</v>
      </c>
      <c r="K101" s="183">
        <f t="shared" si="2"/>
        <v>2128.3155</v>
      </c>
      <c r="L101" s="53" t="s">
        <v>497</v>
      </c>
      <c r="M101" s="63"/>
      <c r="N101" s="63"/>
      <c r="O101" s="63"/>
      <c r="P101" s="63"/>
      <c r="Q101" s="63"/>
      <c r="R101" s="63"/>
      <c r="S101" s="63"/>
      <c r="T101" s="63"/>
      <c r="U101" s="63"/>
      <c r="V101" s="63"/>
    </row>
    <row r="102" customHeight="1" spans="1:22">
      <c r="A102" s="44">
        <v>69</v>
      </c>
      <c r="B102" s="53" t="s">
        <v>595</v>
      </c>
      <c r="C102" s="53"/>
      <c r="D102" s="172">
        <v>44136</v>
      </c>
      <c r="E102" s="176">
        <v>11239.76</v>
      </c>
      <c r="F102" s="177">
        <v>0.0042</v>
      </c>
      <c r="G102" s="177">
        <v>0</v>
      </c>
      <c r="H102" s="53">
        <v>20</v>
      </c>
      <c r="I102" s="53"/>
      <c r="J102" s="183">
        <v>564</v>
      </c>
      <c r="K102" s="183">
        <f t="shared" si="2"/>
        <v>561.988</v>
      </c>
      <c r="L102" s="53" t="s">
        <v>497</v>
      </c>
      <c r="M102" s="63"/>
      <c r="N102" s="63"/>
      <c r="O102" s="63"/>
      <c r="P102" s="63"/>
      <c r="Q102" s="63"/>
      <c r="R102" s="63"/>
      <c r="S102" s="63"/>
      <c r="T102" s="63"/>
      <c r="U102" s="63"/>
      <c r="V102" s="63"/>
    </row>
    <row r="103" customHeight="1" spans="1:22">
      <c r="A103" s="44">
        <v>70</v>
      </c>
      <c r="B103" s="53" t="s">
        <v>596</v>
      </c>
      <c r="C103" s="53"/>
      <c r="D103" s="172">
        <v>44136</v>
      </c>
      <c r="E103" s="176">
        <v>34820.98</v>
      </c>
      <c r="F103" s="177">
        <v>0.0042</v>
      </c>
      <c r="G103" s="177">
        <v>0</v>
      </c>
      <c r="H103" s="53">
        <v>20</v>
      </c>
      <c r="I103" s="53"/>
      <c r="J103" s="183">
        <v>1740</v>
      </c>
      <c r="K103" s="183">
        <f t="shared" ref="K103:K166" si="3">E103/H103</f>
        <v>1741.049</v>
      </c>
      <c r="L103" s="53" t="s">
        <v>497</v>
      </c>
      <c r="M103" s="63"/>
      <c r="N103" s="63"/>
      <c r="O103" s="63"/>
      <c r="P103" s="63"/>
      <c r="Q103" s="63"/>
      <c r="R103" s="63"/>
      <c r="S103" s="63"/>
      <c r="T103" s="63"/>
      <c r="U103" s="63"/>
      <c r="V103" s="63"/>
    </row>
    <row r="104" customHeight="1" spans="1:22">
      <c r="A104" s="44">
        <v>71</v>
      </c>
      <c r="B104" s="53" t="s">
        <v>597</v>
      </c>
      <c r="C104" s="53"/>
      <c r="D104" s="172">
        <v>44287</v>
      </c>
      <c r="E104" s="176">
        <v>71014.61</v>
      </c>
      <c r="F104" s="177">
        <v>0.0042</v>
      </c>
      <c r="G104" s="177">
        <v>0</v>
      </c>
      <c r="H104" s="53">
        <v>20</v>
      </c>
      <c r="I104" s="53"/>
      <c r="J104" s="183">
        <v>3540</v>
      </c>
      <c r="K104" s="183">
        <f t="shared" si="3"/>
        <v>3550.7305</v>
      </c>
      <c r="L104" s="53" t="s">
        <v>497</v>
      </c>
      <c r="M104" s="63"/>
      <c r="N104" s="63"/>
      <c r="O104" s="63"/>
      <c r="P104" s="63"/>
      <c r="Q104" s="63"/>
      <c r="R104" s="63"/>
      <c r="S104" s="63"/>
      <c r="T104" s="63"/>
      <c r="U104" s="63"/>
      <c r="V104" s="63"/>
    </row>
    <row r="105" customHeight="1" spans="1:22">
      <c r="A105" s="44">
        <v>72</v>
      </c>
      <c r="B105" s="53" t="s">
        <v>598</v>
      </c>
      <c r="C105" s="53"/>
      <c r="D105" s="172">
        <v>44287</v>
      </c>
      <c r="E105" s="176">
        <v>118301.56</v>
      </c>
      <c r="F105" s="177">
        <v>0.0042</v>
      </c>
      <c r="G105" s="177">
        <v>0</v>
      </c>
      <c r="H105" s="53">
        <v>20</v>
      </c>
      <c r="I105" s="53"/>
      <c r="J105" s="183">
        <v>5916</v>
      </c>
      <c r="K105" s="183">
        <f t="shared" si="3"/>
        <v>5915.078</v>
      </c>
      <c r="L105" s="53" t="s">
        <v>497</v>
      </c>
      <c r="M105" s="63"/>
      <c r="N105" s="63"/>
      <c r="O105" s="63"/>
      <c r="P105" s="63"/>
      <c r="Q105" s="63"/>
      <c r="R105" s="63"/>
      <c r="S105" s="63"/>
      <c r="T105" s="63"/>
      <c r="U105" s="63"/>
      <c r="V105" s="63"/>
    </row>
    <row r="106" customHeight="1" spans="1:22">
      <c r="A106" s="44">
        <v>73</v>
      </c>
      <c r="B106" s="53" t="s">
        <v>599</v>
      </c>
      <c r="C106" s="53"/>
      <c r="D106" s="172">
        <v>44287</v>
      </c>
      <c r="E106" s="176">
        <v>103439.36</v>
      </c>
      <c r="F106" s="177">
        <v>0.0042</v>
      </c>
      <c r="G106" s="177">
        <v>0</v>
      </c>
      <c r="H106" s="53">
        <v>20</v>
      </c>
      <c r="I106" s="53"/>
      <c r="J106" s="183">
        <v>5160</v>
      </c>
      <c r="K106" s="183">
        <f t="shared" si="3"/>
        <v>5171.968</v>
      </c>
      <c r="L106" s="53" t="s">
        <v>497</v>
      </c>
      <c r="M106" s="63"/>
      <c r="N106" s="63"/>
      <c r="O106" s="63"/>
      <c r="P106" s="63"/>
      <c r="Q106" s="63"/>
      <c r="R106" s="63"/>
      <c r="S106" s="63"/>
      <c r="T106" s="63"/>
      <c r="U106" s="63"/>
      <c r="V106" s="63"/>
    </row>
    <row r="107" customHeight="1" spans="1:22">
      <c r="A107" s="44">
        <v>74</v>
      </c>
      <c r="B107" s="53" t="s">
        <v>600</v>
      </c>
      <c r="C107" s="53"/>
      <c r="D107" s="172">
        <v>44287</v>
      </c>
      <c r="E107" s="176">
        <v>87073.89</v>
      </c>
      <c r="F107" s="177">
        <v>0.0042</v>
      </c>
      <c r="G107" s="177">
        <v>0</v>
      </c>
      <c r="H107" s="53">
        <v>20</v>
      </c>
      <c r="I107" s="53"/>
      <c r="J107" s="183">
        <v>4356</v>
      </c>
      <c r="K107" s="183">
        <f t="shared" si="3"/>
        <v>4353.6945</v>
      </c>
      <c r="L107" s="53" t="s">
        <v>497</v>
      </c>
      <c r="M107" s="63"/>
      <c r="N107" s="63"/>
      <c r="O107" s="63"/>
      <c r="P107" s="63"/>
      <c r="Q107" s="63"/>
      <c r="R107" s="63"/>
      <c r="S107" s="63"/>
      <c r="T107" s="63"/>
      <c r="U107" s="63"/>
      <c r="V107" s="63"/>
    </row>
    <row r="108" customHeight="1" spans="1:22">
      <c r="A108" s="44">
        <v>75</v>
      </c>
      <c r="B108" s="53" t="s">
        <v>601</v>
      </c>
      <c r="C108" s="53"/>
      <c r="D108" s="172">
        <v>44287</v>
      </c>
      <c r="E108" s="176">
        <v>184102.63</v>
      </c>
      <c r="F108" s="177">
        <v>0.0042</v>
      </c>
      <c r="G108" s="177">
        <v>0</v>
      </c>
      <c r="H108" s="53">
        <v>20</v>
      </c>
      <c r="I108" s="53"/>
      <c r="J108" s="183">
        <v>9204</v>
      </c>
      <c r="K108" s="183">
        <f t="shared" si="3"/>
        <v>9205.1315</v>
      </c>
      <c r="L108" s="53" t="s">
        <v>497</v>
      </c>
      <c r="M108" s="63"/>
      <c r="N108" s="63"/>
      <c r="O108" s="63"/>
      <c r="P108" s="63"/>
      <c r="Q108" s="63"/>
      <c r="R108" s="63"/>
      <c r="S108" s="63"/>
      <c r="T108" s="63"/>
      <c r="U108" s="63"/>
      <c r="V108" s="63"/>
    </row>
    <row r="109" customHeight="1" spans="1:22">
      <c r="A109" s="44">
        <v>76</v>
      </c>
      <c r="B109" s="53" t="s">
        <v>602</v>
      </c>
      <c r="C109" s="53"/>
      <c r="D109" s="172">
        <v>44287</v>
      </c>
      <c r="E109" s="176">
        <v>29072.4</v>
      </c>
      <c r="F109" s="177">
        <v>0.0042</v>
      </c>
      <c r="G109" s="177">
        <v>0</v>
      </c>
      <c r="H109" s="53">
        <v>20</v>
      </c>
      <c r="I109" s="53"/>
      <c r="J109" s="183">
        <v>1452</v>
      </c>
      <c r="K109" s="183">
        <f t="shared" si="3"/>
        <v>1453.62</v>
      </c>
      <c r="L109" s="53" t="s">
        <v>497</v>
      </c>
      <c r="M109" s="63"/>
      <c r="N109" s="63"/>
      <c r="O109" s="63"/>
      <c r="P109" s="63"/>
      <c r="Q109" s="63"/>
      <c r="R109" s="63"/>
      <c r="S109" s="63"/>
      <c r="T109" s="63"/>
      <c r="U109" s="63"/>
      <c r="V109" s="63"/>
    </row>
    <row r="110" customHeight="1" spans="1:22">
      <c r="A110" s="44">
        <v>77</v>
      </c>
      <c r="B110" s="53" t="s">
        <v>603</v>
      </c>
      <c r="C110" s="53"/>
      <c r="D110" s="172">
        <v>44287</v>
      </c>
      <c r="E110" s="176">
        <v>92115.52</v>
      </c>
      <c r="F110" s="177">
        <v>0.0042</v>
      </c>
      <c r="G110" s="177">
        <v>0</v>
      </c>
      <c r="H110" s="53">
        <v>20</v>
      </c>
      <c r="I110" s="53"/>
      <c r="J110" s="183">
        <v>4608</v>
      </c>
      <c r="K110" s="183">
        <f t="shared" si="3"/>
        <v>4605.776</v>
      </c>
      <c r="L110" s="53" t="s">
        <v>497</v>
      </c>
      <c r="M110" s="63"/>
      <c r="N110" s="63"/>
      <c r="O110" s="63"/>
      <c r="P110" s="63"/>
      <c r="Q110" s="63"/>
      <c r="R110" s="63"/>
      <c r="S110" s="63"/>
      <c r="T110" s="63"/>
      <c r="U110" s="63"/>
      <c r="V110" s="63"/>
    </row>
    <row r="111" customHeight="1" spans="1:22">
      <c r="A111" s="44">
        <v>78</v>
      </c>
      <c r="B111" s="53" t="s">
        <v>604</v>
      </c>
      <c r="C111" s="53"/>
      <c r="D111" s="172">
        <v>44409</v>
      </c>
      <c r="E111" s="176">
        <v>68959.32</v>
      </c>
      <c r="F111" s="177">
        <v>0.0042</v>
      </c>
      <c r="G111" s="177">
        <v>0</v>
      </c>
      <c r="H111" s="53">
        <v>20</v>
      </c>
      <c r="I111" s="53"/>
      <c r="J111" s="183">
        <v>3447.96</v>
      </c>
      <c r="K111" s="183">
        <f t="shared" si="3"/>
        <v>3447.966</v>
      </c>
      <c r="L111" s="53" t="s">
        <v>497</v>
      </c>
      <c r="M111" s="63"/>
      <c r="N111" s="63"/>
      <c r="O111" s="63"/>
      <c r="P111" s="63"/>
      <c r="Q111" s="63"/>
      <c r="R111" s="63"/>
      <c r="S111" s="63"/>
      <c r="T111" s="63"/>
      <c r="U111" s="63"/>
      <c r="V111" s="63"/>
    </row>
    <row r="112" customHeight="1" spans="1:22">
      <c r="A112" s="44">
        <v>79</v>
      </c>
      <c r="B112" s="53" t="s">
        <v>605</v>
      </c>
      <c r="C112" s="53"/>
      <c r="D112" s="172">
        <v>44409</v>
      </c>
      <c r="E112" s="176">
        <v>53673.45</v>
      </c>
      <c r="F112" s="177">
        <v>0.0042</v>
      </c>
      <c r="G112" s="177">
        <v>0</v>
      </c>
      <c r="H112" s="53">
        <v>20</v>
      </c>
      <c r="I112" s="53"/>
      <c r="J112" s="183">
        <v>2683.68</v>
      </c>
      <c r="K112" s="183">
        <f t="shared" si="3"/>
        <v>2683.6725</v>
      </c>
      <c r="L112" s="53" t="s">
        <v>497</v>
      </c>
      <c r="M112" s="63"/>
      <c r="N112" s="63"/>
      <c r="O112" s="63"/>
      <c r="P112" s="63"/>
      <c r="Q112" s="63"/>
      <c r="R112" s="63"/>
      <c r="S112" s="63"/>
      <c r="T112" s="63"/>
      <c r="U112" s="63"/>
      <c r="V112" s="63"/>
    </row>
    <row r="113" customHeight="1" spans="1:22">
      <c r="A113" s="44">
        <v>80</v>
      </c>
      <c r="B113" s="53" t="s">
        <v>606</v>
      </c>
      <c r="C113" s="53"/>
      <c r="D113" s="172">
        <v>44409</v>
      </c>
      <c r="E113" s="176">
        <v>28885.5</v>
      </c>
      <c r="F113" s="177">
        <v>0.0042</v>
      </c>
      <c r="G113" s="177">
        <v>0</v>
      </c>
      <c r="H113" s="53">
        <v>20</v>
      </c>
      <c r="I113" s="53"/>
      <c r="J113" s="183">
        <v>1444.32</v>
      </c>
      <c r="K113" s="183">
        <f t="shared" si="3"/>
        <v>1444.275</v>
      </c>
      <c r="L113" s="53" t="s">
        <v>497</v>
      </c>
      <c r="M113" s="63"/>
      <c r="N113" s="63"/>
      <c r="O113" s="63"/>
      <c r="P113" s="63"/>
      <c r="Q113" s="63"/>
      <c r="R113" s="63"/>
      <c r="S113" s="63"/>
      <c r="T113" s="63"/>
      <c r="U113" s="63"/>
      <c r="V113" s="63"/>
    </row>
    <row r="114" customHeight="1" spans="1:22">
      <c r="A114" s="44">
        <v>81</v>
      </c>
      <c r="B114" s="53" t="s">
        <v>607</v>
      </c>
      <c r="C114" s="53"/>
      <c r="D114" s="172">
        <v>44409</v>
      </c>
      <c r="E114" s="176">
        <v>13988</v>
      </c>
      <c r="F114" s="177">
        <v>0.0042</v>
      </c>
      <c r="G114" s="177">
        <v>0</v>
      </c>
      <c r="H114" s="53">
        <v>20</v>
      </c>
      <c r="I114" s="53"/>
      <c r="J114" s="183">
        <v>699.36</v>
      </c>
      <c r="K114" s="183">
        <f t="shared" si="3"/>
        <v>699.4</v>
      </c>
      <c r="L114" s="53" t="s">
        <v>497</v>
      </c>
      <c r="M114" s="63"/>
      <c r="N114" s="63"/>
      <c r="O114" s="63"/>
      <c r="P114" s="63"/>
      <c r="Q114" s="63"/>
      <c r="R114" s="63"/>
      <c r="S114" s="63"/>
      <c r="T114" s="63"/>
      <c r="U114" s="63"/>
      <c r="V114" s="63"/>
    </row>
    <row r="115" customHeight="1" spans="1:22">
      <c r="A115" s="44">
        <v>82</v>
      </c>
      <c r="B115" s="53" t="s">
        <v>608</v>
      </c>
      <c r="C115" s="53"/>
      <c r="D115" s="172">
        <v>44409</v>
      </c>
      <c r="E115" s="176">
        <v>78620.19</v>
      </c>
      <c r="F115" s="177">
        <v>0.0042</v>
      </c>
      <c r="G115" s="177">
        <v>0</v>
      </c>
      <c r="H115" s="53">
        <v>20</v>
      </c>
      <c r="I115" s="53"/>
      <c r="J115" s="183">
        <v>3930.96</v>
      </c>
      <c r="K115" s="183">
        <f t="shared" si="3"/>
        <v>3931.0095</v>
      </c>
      <c r="L115" s="53" t="s">
        <v>497</v>
      </c>
      <c r="M115" s="63"/>
      <c r="N115" s="63"/>
      <c r="O115" s="63"/>
      <c r="P115" s="63"/>
      <c r="Q115" s="63"/>
      <c r="R115" s="63"/>
      <c r="S115" s="63"/>
      <c r="T115" s="63"/>
      <c r="U115" s="63"/>
      <c r="V115" s="63"/>
    </row>
    <row r="116" customHeight="1" spans="1:22">
      <c r="A116" s="44">
        <v>83</v>
      </c>
      <c r="B116" s="53" t="s">
        <v>609</v>
      </c>
      <c r="C116" s="53"/>
      <c r="D116" s="172">
        <v>44470</v>
      </c>
      <c r="E116" s="176">
        <v>43350</v>
      </c>
      <c r="F116" s="177">
        <v>0.0042</v>
      </c>
      <c r="G116" s="177">
        <v>0</v>
      </c>
      <c r="H116" s="53">
        <v>20</v>
      </c>
      <c r="I116" s="53"/>
      <c r="J116" s="183">
        <v>2172</v>
      </c>
      <c r="K116" s="183">
        <f t="shared" si="3"/>
        <v>2167.5</v>
      </c>
      <c r="L116" s="53" t="s">
        <v>497</v>
      </c>
      <c r="M116" s="63"/>
      <c r="N116" s="63"/>
      <c r="O116" s="63"/>
      <c r="P116" s="63"/>
      <c r="Q116" s="63"/>
      <c r="R116" s="63"/>
      <c r="S116" s="63"/>
      <c r="T116" s="63"/>
      <c r="U116" s="63"/>
      <c r="V116" s="63"/>
    </row>
    <row r="117" customHeight="1" spans="1:22">
      <c r="A117" s="44">
        <v>84</v>
      </c>
      <c r="B117" s="53" t="s">
        <v>610</v>
      </c>
      <c r="C117" s="53"/>
      <c r="D117" s="172">
        <v>44470</v>
      </c>
      <c r="E117" s="176">
        <v>13400.8</v>
      </c>
      <c r="F117" s="177">
        <v>0.0042</v>
      </c>
      <c r="G117" s="177">
        <v>0</v>
      </c>
      <c r="H117" s="53">
        <v>20</v>
      </c>
      <c r="I117" s="53"/>
      <c r="J117" s="183">
        <v>672</v>
      </c>
      <c r="K117" s="183">
        <f t="shared" si="3"/>
        <v>670.04</v>
      </c>
      <c r="L117" s="53" t="s">
        <v>497</v>
      </c>
      <c r="M117" s="63"/>
      <c r="N117" s="63"/>
      <c r="O117" s="63"/>
      <c r="P117" s="63"/>
      <c r="Q117" s="63"/>
      <c r="R117" s="63"/>
      <c r="S117" s="63"/>
      <c r="T117" s="63"/>
      <c r="U117" s="63"/>
      <c r="V117" s="63"/>
    </row>
    <row r="118" customHeight="1" spans="1:22">
      <c r="A118" s="44">
        <v>85</v>
      </c>
      <c r="B118" s="53" t="s">
        <v>611</v>
      </c>
      <c r="C118" s="53"/>
      <c r="D118" s="172">
        <v>44470</v>
      </c>
      <c r="E118" s="176">
        <v>8058.01</v>
      </c>
      <c r="F118" s="177">
        <v>0.0042</v>
      </c>
      <c r="G118" s="177">
        <v>0</v>
      </c>
      <c r="H118" s="53">
        <v>20</v>
      </c>
      <c r="I118" s="53"/>
      <c r="J118" s="183">
        <v>408</v>
      </c>
      <c r="K118" s="183">
        <f t="shared" si="3"/>
        <v>402.9005</v>
      </c>
      <c r="L118" s="53" t="s">
        <v>497</v>
      </c>
      <c r="M118" s="63"/>
      <c r="N118" s="63"/>
      <c r="O118" s="63"/>
      <c r="P118" s="63"/>
      <c r="Q118" s="63"/>
      <c r="R118" s="63"/>
      <c r="S118" s="63"/>
      <c r="T118" s="63"/>
      <c r="U118" s="63"/>
      <c r="V118" s="63"/>
    </row>
    <row r="119" customHeight="1" spans="1:22">
      <c r="A119" s="44">
        <v>86</v>
      </c>
      <c r="B119" s="53" t="s">
        <v>612</v>
      </c>
      <c r="C119" s="53"/>
      <c r="D119" s="172">
        <v>44470</v>
      </c>
      <c r="E119" s="176">
        <v>20845.7</v>
      </c>
      <c r="F119" s="177">
        <v>0.0042</v>
      </c>
      <c r="G119" s="177">
        <v>0</v>
      </c>
      <c r="H119" s="53">
        <v>20</v>
      </c>
      <c r="I119" s="53"/>
      <c r="J119" s="183">
        <v>1044</v>
      </c>
      <c r="K119" s="183">
        <f t="shared" si="3"/>
        <v>1042.285</v>
      </c>
      <c r="L119" s="53" t="s">
        <v>497</v>
      </c>
      <c r="M119" s="63"/>
      <c r="N119" s="63"/>
      <c r="O119" s="63"/>
      <c r="P119" s="63"/>
      <c r="Q119" s="63"/>
      <c r="R119" s="63"/>
      <c r="S119" s="63"/>
      <c r="T119" s="63"/>
      <c r="U119" s="63"/>
      <c r="V119" s="63"/>
    </row>
    <row r="120" customHeight="1" spans="1:22">
      <c r="A120" s="44">
        <v>87</v>
      </c>
      <c r="B120" s="53" t="s">
        <v>613</v>
      </c>
      <c r="C120" s="53"/>
      <c r="D120" s="172">
        <v>44531</v>
      </c>
      <c r="E120" s="176">
        <v>54573.18</v>
      </c>
      <c r="F120" s="177">
        <v>0.0042</v>
      </c>
      <c r="G120" s="177">
        <v>0</v>
      </c>
      <c r="H120" s="53">
        <v>20</v>
      </c>
      <c r="I120" s="53"/>
      <c r="J120" s="183">
        <v>2724</v>
      </c>
      <c r="K120" s="183">
        <f t="shared" si="3"/>
        <v>2728.659</v>
      </c>
      <c r="L120" s="53" t="s">
        <v>497</v>
      </c>
      <c r="M120" s="63"/>
      <c r="N120" s="63"/>
      <c r="O120" s="63"/>
      <c r="P120" s="63"/>
      <c r="Q120" s="63"/>
      <c r="R120" s="63"/>
      <c r="S120" s="63"/>
      <c r="T120" s="63"/>
      <c r="U120" s="63"/>
      <c r="V120" s="63"/>
    </row>
    <row r="121" customHeight="1" spans="1:22">
      <c r="A121" s="44">
        <v>88</v>
      </c>
      <c r="B121" s="53" t="s">
        <v>614</v>
      </c>
      <c r="C121" s="53"/>
      <c r="D121" s="172">
        <v>44531</v>
      </c>
      <c r="E121" s="176">
        <v>4900</v>
      </c>
      <c r="F121" s="177">
        <v>0.0042</v>
      </c>
      <c r="G121" s="177">
        <v>0</v>
      </c>
      <c r="H121" s="53">
        <v>20</v>
      </c>
      <c r="I121" s="53"/>
      <c r="J121" s="183">
        <v>240</v>
      </c>
      <c r="K121" s="183">
        <f t="shared" si="3"/>
        <v>245</v>
      </c>
      <c r="L121" s="53" t="s">
        <v>497</v>
      </c>
      <c r="M121" s="63"/>
      <c r="N121" s="63"/>
      <c r="O121" s="63"/>
      <c r="P121" s="63"/>
      <c r="Q121" s="63"/>
      <c r="R121" s="63"/>
      <c r="S121" s="63"/>
      <c r="T121" s="63"/>
      <c r="U121" s="63"/>
      <c r="V121" s="63"/>
    </row>
    <row r="122" customHeight="1" spans="1:22">
      <c r="A122" s="44">
        <v>89</v>
      </c>
      <c r="B122" s="53" t="s">
        <v>615</v>
      </c>
      <c r="C122" s="53"/>
      <c r="D122" s="172">
        <v>44531</v>
      </c>
      <c r="E122" s="176">
        <v>17891.7</v>
      </c>
      <c r="F122" s="177">
        <v>0.0042</v>
      </c>
      <c r="G122" s="177">
        <v>0</v>
      </c>
      <c r="H122" s="53">
        <v>20</v>
      </c>
      <c r="I122" s="53"/>
      <c r="J122" s="183">
        <v>888</v>
      </c>
      <c r="K122" s="183">
        <f t="shared" si="3"/>
        <v>894.585</v>
      </c>
      <c r="L122" s="53" t="s">
        <v>497</v>
      </c>
      <c r="M122" s="63"/>
      <c r="N122" s="63"/>
      <c r="O122" s="63"/>
      <c r="P122" s="63"/>
      <c r="Q122" s="63"/>
      <c r="R122" s="63"/>
      <c r="S122" s="63"/>
      <c r="T122" s="63"/>
      <c r="U122" s="63"/>
      <c r="V122" s="63"/>
    </row>
    <row r="123" customHeight="1" spans="1:22">
      <c r="A123" s="44">
        <v>90</v>
      </c>
      <c r="B123" s="53" t="s">
        <v>616</v>
      </c>
      <c r="C123" s="53"/>
      <c r="D123" s="172">
        <v>44531</v>
      </c>
      <c r="E123" s="176">
        <v>36728.69</v>
      </c>
      <c r="F123" s="177">
        <v>0.0042</v>
      </c>
      <c r="G123" s="177">
        <v>0</v>
      </c>
      <c r="H123" s="53">
        <v>20</v>
      </c>
      <c r="I123" s="53"/>
      <c r="J123" s="183">
        <v>1836</v>
      </c>
      <c r="K123" s="183">
        <f t="shared" si="3"/>
        <v>1836.4345</v>
      </c>
      <c r="L123" s="53" t="s">
        <v>497</v>
      </c>
      <c r="M123" s="63"/>
      <c r="N123" s="63"/>
      <c r="O123" s="63"/>
      <c r="P123" s="63"/>
      <c r="Q123" s="63"/>
      <c r="R123" s="63"/>
      <c r="S123" s="63"/>
      <c r="T123" s="63"/>
      <c r="U123" s="63"/>
      <c r="V123" s="63"/>
    </row>
    <row r="124" customHeight="1" spans="1:22">
      <c r="A124" s="44">
        <v>91</v>
      </c>
      <c r="B124" s="53" t="s">
        <v>617</v>
      </c>
      <c r="C124" s="53"/>
      <c r="D124" s="172">
        <v>44531</v>
      </c>
      <c r="E124" s="176">
        <v>168131.6</v>
      </c>
      <c r="F124" s="177">
        <v>0.0042</v>
      </c>
      <c r="G124" s="177">
        <v>0</v>
      </c>
      <c r="H124" s="53">
        <v>20</v>
      </c>
      <c r="I124" s="53"/>
      <c r="J124" s="183">
        <v>8400</v>
      </c>
      <c r="K124" s="183">
        <f t="shared" si="3"/>
        <v>8406.58</v>
      </c>
      <c r="L124" s="53" t="s">
        <v>497</v>
      </c>
      <c r="M124" s="63"/>
      <c r="N124" s="63"/>
      <c r="O124" s="63"/>
      <c r="P124" s="63"/>
      <c r="Q124" s="63"/>
      <c r="R124" s="63"/>
      <c r="S124" s="63"/>
      <c r="T124" s="63"/>
      <c r="U124" s="63"/>
      <c r="V124" s="63"/>
    </row>
    <row r="125" customHeight="1" spans="1:22">
      <c r="A125" s="44">
        <v>92</v>
      </c>
      <c r="B125" s="53" t="s">
        <v>618</v>
      </c>
      <c r="C125" s="53"/>
      <c r="D125" s="172">
        <v>44531</v>
      </c>
      <c r="E125" s="176">
        <v>63899.56</v>
      </c>
      <c r="F125" s="177">
        <v>0.0042</v>
      </c>
      <c r="G125" s="177">
        <v>0</v>
      </c>
      <c r="H125" s="53">
        <v>20</v>
      </c>
      <c r="I125" s="53"/>
      <c r="J125" s="183">
        <v>3192</v>
      </c>
      <c r="K125" s="183">
        <f t="shared" si="3"/>
        <v>3194.978</v>
      </c>
      <c r="L125" s="53" t="s">
        <v>497</v>
      </c>
      <c r="M125" s="63"/>
      <c r="N125" s="63"/>
      <c r="O125" s="63"/>
      <c r="P125" s="63"/>
      <c r="Q125" s="63"/>
      <c r="R125" s="63"/>
      <c r="S125" s="63"/>
      <c r="T125" s="63"/>
      <c r="U125" s="63"/>
      <c r="V125" s="63"/>
    </row>
    <row r="126" customHeight="1" spans="1:22">
      <c r="A126" s="44">
        <v>93</v>
      </c>
      <c r="B126" s="53" t="s">
        <v>619</v>
      </c>
      <c r="C126" s="53"/>
      <c r="D126" s="172">
        <v>44531</v>
      </c>
      <c r="E126" s="176">
        <v>14395.87</v>
      </c>
      <c r="F126" s="177">
        <v>0.0042</v>
      </c>
      <c r="G126" s="177">
        <v>0</v>
      </c>
      <c r="H126" s="53">
        <v>20</v>
      </c>
      <c r="I126" s="53"/>
      <c r="J126" s="183">
        <v>720</v>
      </c>
      <c r="K126" s="183">
        <f t="shared" si="3"/>
        <v>719.7935</v>
      </c>
      <c r="L126" s="53" t="s">
        <v>497</v>
      </c>
      <c r="M126" s="63"/>
      <c r="N126" s="63"/>
      <c r="O126" s="63"/>
      <c r="P126" s="63"/>
      <c r="Q126" s="63"/>
      <c r="R126" s="63"/>
      <c r="S126" s="63"/>
      <c r="T126" s="63"/>
      <c r="U126" s="63"/>
      <c r="V126" s="63"/>
    </row>
    <row r="127" customHeight="1" spans="1:22">
      <c r="A127" s="44">
        <v>94</v>
      </c>
      <c r="B127" s="53" t="s">
        <v>620</v>
      </c>
      <c r="C127" s="53"/>
      <c r="D127" s="172">
        <v>44531</v>
      </c>
      <c r="E127" s="176">
        <v>12191.07</v>
      </c>
      <c r="F127" s="177">
        <v>0.0042</v>
      </c>
      <c r="G127" s="177">
        <v>0</v>
      </c>
      <c r="H127" s="53">
        <v>20</v>
      </c>
      <c r="I127" s="53"/>
      <c r="J127" s="183">
        <v>600</v>
      </c>
      <c r="K127" s="183">
        <f t="shared" si="3"/>
        <v>609.5535</v>
      </c>
      <c r="L127" s="53" t="s">
        <v>497</v>
      </c>
      <c r="M127" s="63"/>
      <c r="N127" s="63"/>
      <c r="O127" s="63"/>
      <c r="P127" s="63"/>
      <c r="Q127" s="63"/>
      <c r="R127" s="63"/>
      <c r="S127" s="63"/>
      <c r="T127" s="63"/>
      <c r="U127" s="63"/>
      <c r="V127" s="63"/>
    </row>
    <row r="128" customHeight="1" spans="1:22">
      <c r="A128" s="44">
        <v>95</v>
      </c>
      <c r="B128" s="53" t="s">
        <v>621</v>
      </c>
      <c r="C128" s="53"/>
      <c r="D128" s="172">
        <v>44531</v>
      </c>
      <c r="E128" s="176">
        <v>66751.71</v>
      </c>
      <c r="F128" s="177">
        <v>0.0042</v>
      </c>
      <c r="G128" s="177">
        <v>0</v>
      </c>
      <c r="H128" s="53">
        <v>20</v>
      </c>
      <c r="I128" s="53"/>
      <c r="J128" s="183">
        <v>3336</v>
      </c>
      <c r="K128" s="183">
        <f t="shared" si="3"/>
        <v>3337.5855</v>
      </c>
      <c r="L128" s="53" t="s">
        <v>497</v>
      </c>
      <c r="M128" s="63"/>
      <c r="N128" s="63"/>
      <c r="O128" s="63"/>
      <c r="P128" s="63"/>
      <c r="Q128" s="63"/>
      <c r="R128" s="63"/>
      <c r="S128" s="63"/>
      <c r="T128" s="63"/>
      <c r="U128" s="63"/>
      <c r="V128" s="63"/>
    </row>
    <row r="129" customHeight="1" spans="1:22">
      <c r="A129" s="44">
        <v>96</v>
      </c>
      <c r="B129" s="53" t="s">
        <v>622</v>
      </c>
      <c r="C129" s="53"/>
      <c r="D129" s="172">
        <v>44531</v>
      </c>
      <c r="E129" s="176">
        <v>269528.8</v>
      </c>
      <c r="F129" s="177">
        <v>0.0042</v>
      </c>
      <c r="G129" s="177">
        <v>0</v>
      </c>
      <c r="H129" s="53">
        <v>20</v>
      </c>
      <c r="I129" s="53"/>
      <c r="J129" s="183">
        <v>13476</v>
      </c>
      <c r="K129" s="183">
        <f t="shared" si="3"/>
        <v>13476.44</v>
      </c>
      <c r="L129" s="53" t="s">
        <v>497</v>
      </c>
      <c r="M129" s="63"/>
      <c r="N129" s="63"/>
      <c r="O129" s="63"/>
      <c r="P129" s="63"/>
      <c r="Q129" s="63"/>
      <c r="R129" s="63"/>
      <c r="S129" s="63"/>
      <c r="T129" s="63"/>
      <c r="U129" s="63"/>
      <c r="V129" s="63"/>
    </row>
    <row r="130" customHeight="1" spans="1:22">
      <c r="A130" s="44">
        <v>97</v>
      </c>
      <c r="B130" s="53" t="s">
        <v>623</v>
      </c>
      <c r="C130" s="53"/>
      <c r="D130" s="172">
        <v>44621</v>
      </c>
      <c r="E130" s="176">
        <v>80151.95</v>
      </c>
      <c r="F130" s="177">
        <v>0.0042</v>
      </c>
      <c r="G130" s="177">
        <v>0</v>
      </c>
      <c r="H130" s="53">
        <v>20</v>
      </c>
      <c r="I130" s="53"/>
      <c r="J130" s="183">
        <v>4008</v>
      </c>
      <c r="K130" s="183">
        <f t="shared" si="3"/>
        <v>4007.5975</v>
      </c>
      <c r="L130" s="53" t="s">
        <v>497</v>
      </c>
      <c r="M130" s="63"/>
      <c r="N130" s="63"/>
      <c r="O130" s="63"/>
      <c r="P130" s="63"/>
      <c r="Q130" s="63"/>
      <c r="R130" s="63"/>
      <c r="S130" s="63"/>
      <c r="T130" s="63"/>
      <c r="U130" s="63"/>
      <c r="V130" s="63"/>
    </row>
    <row r="131" customHeight="1" spans="1:22">
      <c r="A131" s="44">
        <v>98</v>
      </c>
      <c r="B131" s="53" t="s">
        <v>624</v>
      </c>
      <c r="C131" s="53"/>
      <c r="D131" s="172">
        <v>44621</v>
      </c>
      <c r="E131" s="176">
        <v>13980</v>
      </c>
      <c r="F131" s="177">
        <v>0.0042</v>
      </c>
      <c r="G131" s="177">
        <v>0</v>
      </c>
      <c r="H131" s="53">
        <v>20</v>
      </c>
      <c r="I131" s="53"/>
      <c r="J131" s="183">
        <v>696</v>
      </c>
      <c r="K131" s="183">
        <f t="shared" si="3"/>
        <v>699</v>
      </c>
      <c r="L131" s="53" t="s">
        <v>497</v>
      </c>
      <c r="M131" s="63"/>
      <c r="N131" s="63"/>
      <c r="O131" s="63"/>
      <c r="P131" s="63"/>
      <c r="Q131" s="63"/>
      <c r="R131" s="63"/>
      <c r="S131" s="63"/>
      <c r="T131" s="63"/>
      <c r="U131" s="63"/>
      <c r="V131" s="63"/>
    </row>
    <row r="132" customHeight="1" spans="1:22">
      <c r="A132" s="44">
        <v>99</v>
      </c>
      <c r="B132" s="53" t="s">
        <v>625</v>
      </c>
      <c r="C132" s="53"/>
      <c r="D132" s="172">
        <v>44621</v>
      </c>
      <c r="E132" s="176">
        <v>18859.4</v>
      </c>
      <c r="F132" s="177">
        <v>0.0042</v>
      </c>
      <c r="G132" s="177">
        <v>0</v>
      </c>
      <c r="H132" s="53">
        <v>20</v>
      </c>
      <c r="I132" s="53"/>
      <c r="J132" s="183">
        <v>948</v>
      </c>
      <c r="K132" s="183">
        <f t="shared" si="3"/>
        <v>942.97</v>
      </c>
      <c r="L132" s="53" t="s">
        <v>497</v>
      </c>
      <c r="M132" s="63"/>
      <c r="N132" s="63"/>
      <c r="O132" s="63"/>
      <c r="P132" s="63"/>
      <c r="Q132" s="63"/>
      <c r="R132" s="63"/>
      <c r="S132" s="63"/>
      <c r="T132" s="63"/>
      <c r="U132" s="63"/>
      <c r="V132" s="63"/>
    </row>
    <row r="133" customHeight="1" spans="1:22">
      <c r="A133" s="44">
        <v>100</v>
      </c>
      <c r="B133" s="53" t="s">
        <v>626</v>
      </c>
      <c r="C133" s="53"/>
      <c r="D133" s="172">
        <v>44682</v>
      </c>
      <c r="E133" s="176">
        <v>104000</v>
      </c>
      <c r="F133" s="177">
        <v>0.0042</v>
      </c>
      <c r="G133" s="177">
        <v>0</v>
      </c>
      <c r="H133" s="53">
        <v>20</v>
      </c>
      <c r="I133" s="53"/>
      <c r="J133" s="183">
        <v>5196</v>
      </c>
      <c r="K133" s="183">
        <f t="shared" si="3"/>
        <v>5200</v>
      </c>
      <c r="L133" s="53" t="s">
        <v>497</v>
      </c>
      <c r="M133" s="63"/>
      <c r="N133" s="63"/>
      <c r="O133" s="63"/>
      <c r="P133" s="63"/>
      <c r="Q133" s="63"/>
      <c r="R133" s="63"/>
      <c r="S133" s="63"/>
      <c r="T133" s="63"/>
      <c r="U133" s="63"/>
      <c r="V133" s="63"/>
    </row>
    <row r="134" customHeight="1" spans="1:22">
      <c r="A134" s="44">
        <v>101</v>
      </c>
      <c r="B134" s="53" t="s">
        <v>627</v>
      </c>
      <c r="C134" s="53"/>
      <c r="D134" s="172">
        <v>44682</v>
      </c>
      <c r="E134" s="176">
        <v>19333.38</v>
      </c>
      <c r="F134" s="177">
        <v>0.0042</v>
      </c>
      <c r="G134" s="177">
        <v>0</v>
      </c>
      <c r="H134" s="53">
        <v>20</v>
      </c>
      <c r="I134" s="53"/>
      <c r="J134" s="183">
        <v>972</v>
      </c>
      <c r="K134" s="183">
        <f t="shared" si="3"/>
        <v>966.669</v>
      </c>
      <c r="L134" s="53" t="s">
        <v>497</v>
      </c>
      <c r="M134" s="63"/>
      <c r="N134" s="63"/>
      <c r="O134" s="63"/>
      <c r="P134" s="63"/>
      <c r="Q134" s="63"/>
      <c r="R134" s="63"/>
      <c r="S134" s="63"/>
      <c r="T134" s="63"/>
      <c r="U134" s="63"/>
      <c r="V134" s="63"/>
    </row>
    <row r="135" customHeight="1" spans="1:22">
      <c r="A135" s="44">
        <v>102</v>
      </c>
      <c r="B135" s="53" t="s">
        <v>628</v>
      </c>
      <c r="C135" s="53"/>
      <c r="D135" s="172">
        <v>44682</v>
      </c>
      <c r="E135" s="176">
        <v>6698.24</v>
      </c>
      <c r="F135" s="177">
        <v>0.0042</v>
      </c>
      <c r="G135" s="177">
        <v>0</v>
      </c>
      <c r="H135" s="53">
        <v>20</v>
      </c>
      <c r="I135" s="53"/>
      <c r="J135" s="183">
        <v>336</v>
      </c>
      <c r="K135" s="183">
        <f t="shared" si="3"/>
        <v>334.912</v>
      </c>
      <c r="L135" s="53" t="s">
        <v>497</v>
      </c>
      <c r="M135" s="63"/>
      <c r="N135" s="63"/>
      <c r="O135" s="63"/>
      <c r="P135" s="63"/>
      <c r="Q135" s="63"/>
      <c r="R135" s="63"/>
      <c r="S135" s="63"/>
      <c r="T135" s="63"/>
      <c r="U135" s="63"/>
      <c r="V135" s="63"/>
    </row>
    <row r="136" customHeight="1" spans="1:22">
      <c r="A136" s="44">
        <v>103</v>
      </c>
      <c r="B136" s="53" t="s">
        <v>629</v>
      </c>
      <c r="C136" s="53"/>
      <c r="D136" s="172">
        <v>44682</v>
      </c>
      <c r="E136" s="176">
        <v>5657.26</v>
      </c>
      <c r="F136" s="177">
        <v>0.0042</v>
      </c>
      <c r="G136" s="177">
        <v>0</v>
      </c>
      <c r="H136" s="53">
        <v>20</v>
      </c>
      <c r="I136" s="53"/>
      <c r="J136" s="183">
        <v>288</v>
      </c>
      <c r="K136" s="183">
        <f t="shared" si="3"/>
        <v>282.863</v>
      </c>
      <c r="L136" s="53" t="s">
        <v>497</v>
      </c>
      <c r="M136" s="63"/>
      <c r="N136" s="63"/>
      <c r="O136" s="63"/>
      <c r="P136" s="63"/>
      <c r="Q136" s="63"/>
      <c r="R136" s="63"/>
      <c r="S136" s="63"/>
      <c r="T136" s="63"/>
      <c r="U136" s="63"/>
      <c r="V136" s="63"/>
    </row>
    <row r="137" customHeight="1" spans="1:22">
      <c r="A137" s="44">
        <v>104</v>
      </c>
      <c r="B137" s="53" t="s">
        <v>630</v>
      </c>
      <c r="C137" s="53"/>
      <c r="D137" s="172">
        <v>44682</v>
      </c>
      <c r="E137" s="176">
        <v>5703.08</v>
      </c>
      <c r="F137" s="177">
        <v>0.0042</v>
      </c>
      <c r="G137" s="177">
        <v>0</v>
      </c>
      <c r="H137" s="53">
        <v>20</v>
      </c>
      <c r="I137" s="53"/>
      <c r="J137" s="183">
        <v>288</v>
      </c>
      <c r="K137" s="183">
        <f t="shared" si="3"/>
        <v>285.154</v>
      </c>
      <c r="L137" s="53" t="s">
        <v>497</v>
      </c>
      <c r="M137" s="63"/>
      <c r="N137" s="63"/>
      <c r="O137" s="63"/>
      <c r="P137" s="63"/>
      <c r="Q137" s="63"/>
      <c r="R137" s="63"/>
      <c r="S137" s="63"/>
      <c r="T137" s="63"/>
      <c r="U137" s="63"/>
      <c r="V137" s="63"/>
    </row>
    <row r="138" customHeight="1" spans="1:22">
      <c r="A138" s="44">
        <v>105</v>
      </c>
      <c r="B138" s="53" t="s">
        <v>631</v>
      </c>
      <c r="C138" s="53"/>
      <c r="D138" s="172">
        <v>44682</v>
      </c>
      <c r="E138" s="176">
        <v>15364.75</v>
      </c>
      <c r="F138" s="177">
        <v>0.0042</v>
      </c>
      <c r="G138" s="177">
        <v>0</v>
      </c>
      <c r="H138" s="53">
        <v>20</v>
      </c>
      <c r="I138" s="53"/>
      <c r="J138" s="183">
        <v>768</v>
      </c>
      <c r="K138" s="183">
        <f t="shared" si="3"/>
        <v>768.2375</v>
      </c>
      <c r="L138" s="53" t="s">
        <v>497</v>
      </c>
      <c r="M138" s="63"/>
      <c r="N138" s="63"/>
      <c r="O138" s="63"/>
      <c r="P138" s="63"/>
      <c r="Q138" s="63"/>
      <c r="R138" s="63"/>
      <c r="S138" s="63"/>
      <c r="T138" s="63"/>
      <c r="U138" s="63"/>
      <c r="V138" s="63"/>
    </row>
    <row r="139" customHeight="1" spans="1:22">
      <c r="A139" s="44">
        <v>106</v>
      </c>
      <c r="B139" s="53" t="s">
        <v>632</v>
      </c>
      <c r="C139" s="53"/>
      <c r="D139" s="172">
        <v>44682</v>
      </c>
      <c r="E139" s="176">
        <v>3516.99</v>
      </c>
      <c r="F139" s="177">
        <v>0.0042</v>
      </c>
      <c r="G139" s="177">
        <v>0</v>
      </c>
      <c r="H139" s="53">
        <v>20</v>
      </c>
      <c r="I139" s="53"/>
      <c r="J139" s="183">
        <v>180</v>
      </c>
      <c r="K139" s="183">
        <f t="shared" si="3"/>
        <v>175.8495</v>
      </c>
      <c r="L139" s="53" t="s">
        <v>497</v>
      </c>
      <c r="M139" s="63"/>
      <c r="N139" s="63"/>
      <c r="O139" s="63"/>
      <c r="P139" s="63"/>
      <c r="Q139" s="63"/>
      <c r="R139" s="63"/>
      <c r="S139" s="63"/>
      <c r="T139" s="63"/>
      <c r="U139" s="63"/>
      <c r="V139" s="63"/>
    </row>
    <row r="140" customHeight="1" spans="1:22">
      <c r="A140" s="44">
        <v>107</v>
      </c>
      <c r="B140" s="53" t="s">
        <v>633</v>
      </c>
      <c r="C140" s="53"/>
      <c r="D140" s="172">
        <v>44682</v>
      </c>
      <c r="E140" s="176">
        <v>3826.39</v>
      </c>
      <c r="F140" s="177">
        <v>0.0042</v>
      </c>
      <c r="G140" s="177">
        <v>0</v>
      </c>
      <c r="H140" s="53">
        <v>20</v>
      </c>
      <c r="I140" s="53"/>
      <c r="J140" s="183">
        <v>192</v>
      </c>
      <c r="K140" s="183">
        <f t="shared" si="3"/>
        <v>191.3195</v>
      </c>
      <c r="L140" s="53" t="s">
        <v>497</v>
      </c>
      <c r="M140" s="63"/>
      <c r="N140" s="63"/>
      <c r="O140" s="63"/>
      <c r="P140" s="63"/>
      <c r="Q140" s="63"/>
      <c r="R140" s="63"/>
      <c r="S140" s="63"/>
      <c r="T140" s="63"/>
      <c r="U140" s="63"/>
      <c r="V140" s="63"/>
    </row>
    <row r="141" customHeight="1" spans="1:22">
      <c r="A141" s="44">
        <v>108</v>
      </c>
      <c r="B141" s="53" t="s">
        <v>634</v>
      </c>
      <c r="C141" s="53"/>
      <c r="D141" s="172">
        <v>44682</v>
      </c>
      <c r="E141" s="176">
        <v>2043.07</v>
      </c>
      <c r="F141" s="177">
        <v>0.0042</v>
      </c>
      <c r="G141" s="177">
        <v>0</v>
      </c>
      <c r="H141" s="53">
        <v>20</v>
      </c>
      <c r="I141" s="53"/>
      <c r="J141" s="183">
        <v>108</v>
      </c>
      <c r="K141" s="183">
        <f t="shared" si="3"/>
        <v>102.1535</v>
      </c>
      <c r="L141" s="53" t="s">
        <v>497</v>
      </c>
      <c r="M141" s="63"/>
      <c r="N141" s="63"/>
      <c r="O141" s="63"/>
      <c r="P141" s="63"/>
      <c r="Q141" s="63"/>
      <c r="R141" s="63"/>
      <c r="S141" s="63"/>
      <c r="T141" s="63"/>
      <c r="U141" s="63"/>
      <c r="V141" s="63"/>
    </row>
    <row r="142" customHeight="1" spans="1:22">
      <c r="A142" s="44">
        <v>109</v>
      </c>
      <c r="B142" s="53" t="s">
        <v>635</v>
      </c>
      <c r="C142" s="53"/>
      <c r="D142" s="172">
        <v>44682</v>
      </c>
      <c r="E142" s="176">
        <v>13599.2</v>
      </c>
      <c r="F142" s="177">
        <v>0.0042</v>
      </c>
      <c r="G142" s="177">
        <v>0</v>
      </c>
      <c r="H142" s="53">
        <v>20</v>
      </c>
      <c r="I142" s="53"/>
      <c r="J142" s="183">
        <v>684</v>
      </c>
      <c r="K142" s="183">
        <f t="shared" si="3"/>
        <v>679.96</v>
      </c>
      <c r="L142" s="53" t="s">
        <v>497</v>
      </c>
      <c r="M142" s="63"/>
      <c r="N142" s="63"/>
      <c r="O142" s="63"/>
      <c r="P142" s="63"/>
      <c r="Q142" s="63"/>
      <c r="R142" s="63"/>
      <c r="S142" s="63"/>
      <c r="T142" s="63"/>
      <c r="U142" s="63"/>
      <c r="V142" s="63"/>
    </row>
    <row r="143" customHeight="1" spans="1:22">
      <c r="A143" s="44">
        <v>110</v>
      </c>
      <c r="B143" s="53" t="s">
        <v>628</v>
      </c>
      <c r="C143" s="53"/>
      <c r="D143" s="172">
        <v>44805</v>
      </c>
      <c r="E143" s="176">
        <v>8006.19</v>
      </c>
      <c r="F143" s="177">
        <v>0.0042</v>
      </c>
      <c r="G143" s="177">
        <v>0</v>
      </c>
      <c r="H143" s="53">
        <v>20</v>
      </c>
      <c r="I143" s="53"/>
      <c r="J143" s="183">
        <v>396</v>
      </c>
      <c r="K143" s="183">
        <f t="shared" si="3"/>
        <v>400.3095</v>
      </c>
      <c r="L143" s="53" t="s">
        <v>497</v>
      </c>
      <c r="M143" s="63"/>
      <c r="N143" s="63"/>
      <c r="O143" s="63"/>
      <c r="P143" s="63"/>
      <c r="Q143" s="63"/>
      <c r="R143" s="63"/>
      <c r="S143" s="63"/>
      <c r="T143" s="63"/>
      <c r="U143" s="63"/>
      <c r="V143" s="63"/>
    </row>
    <row r="144" customHeight="1" spans="1:22">
      <c r="A144" s="44">
        <v>111</v>
      </c>
      <c r="B144" s="53" t="s">
        <v>636</v>
      </c>
      <c r="C144" s="53"/>
      <c r="D144" s="172">
        <v>44805</v>
      </c>
      <c r="E144" s="176">
        <v>26496.03</v>
      </c>
      <c r="F144" s="177">
        <v>0.0042</v>
      </c>
      <c r="G144" s="177">
        <v>0</v>
      </c>
      <c r="H144" s="53">
        <v>20</v>
      </c>
      <c r="I144" s="53"/>
      <c r="J144" s="183">
        <v>1320</v>
      </c>
      <c r="K144" s="183">
        <f t="shared" si="3"/>
        <v>1324.8015</v>
      </c>
      <c r="L144" s="53" t="s">
        <v>497</v>
      </c>
      <c r="M144" s="63"/>
      <c r="N144" s="63"/>
      <c r="O144" s="63"/>
      <c r="P144" s="63"/>
      <c r="Q144" s="63"/>
      <c r="R144" s="63"/>
      <c r="S144" s="63"/>
      <c r="T144" s="63"/>
      <c r="U144" s="63"/>
      <c r="V144" s="63"/>
    </row>
    <row r="145" customHeight="1" spans="1:22">
      <c r="A145" s="44">
        <v>112</v>
      </c>
      <c r="B145" s="53" t="s">
        <v>637</v>
      </c>
      <c r="C145" s="53"/>
      <c r="D145" s="172">
        <v>44805</v>
      </c>
      <c r="E145" s="176">
        <v>40482.66</v>
      </c>
      <c r="F145" s="177">
        <v>0.0042</v>
      </c>
      <c r="G145" s="177">
        <v>0</v>
      </c>
      <c r="H145" s="53">
        <v>20</v>
      </c>
      <c r="I145" s="53"/>
      <c r="J145" s="183">
        <v>2016</v>
      </c>
      <c r="K145" s="183">
        <f t="shared" si="3"/>
        <v>2024.133</v>
      </c>
      <c r="L145" s="53" t="s">
        <v>497</v>
      </c>
      <c r="M145" s="63"/>
      <c r="N145" s="63"/>
      <c r="O145" s="63"/>
      <c r="P145" s="63"/>
      <c r="Q145" s="63"/>
      <c r="R145" s="63"/>
      <c r="S145" s="63"/>
      <c r="T145" s="63"/>
      <c r="U145" s="63"/>
      <c r="V145" s="63"/>
    </row>
    <row r="146" customHeight="1" spans="1:22">
      <c r="A146" s="44">
        <v>113</v>
      </c>
      <c r="B146" s="53" t="s">
        <v>638</v>
      </c>
      <c r="C146" s="53"/>
      <c r="D146" s="172">
        <v>44805</v>
      </c>
      <c r="E146" s="176">
        <v>4832.17</v>
      </c>
      <c r="F146" s="177">
        <v>0.0042</v>
      </c>
      <c r="G146" s="177">
        <v>0</v>
      </c>
      <c r="H146" s="53">
        <v>20</v>
      </c>
      <c r="I146" s="53"/>
      <c r="J146" s="183">
        <v>240</v>
      </c>
      <c r="K146" s="183">
        <f t="shared" si="3"/>
        <v>241.6085</v>
      </c>
      <c r="L146" s="53" t="s">
        <v>497</v>
      </c>
      <c r="M146" s="63"/>
      <c r="N146" s="63"/>
      <c r="O146" s="63"/>
      <c r="P146" s="63"/>
      <c r="Q146" s="63"/>
      <c r="R146" s="63"/>
      <c r="S146" s="63"/>
      <c r="T146" s="63"/>
      <c r="U146" s="63"/>
      <c r="V146" s="63"/>
    </row>
    <row r="147" customHeight="1" spans="1:22">
      <c r="A147" s="44">
        <v>114</v>
      </c>
      <c r="B147" s="53" t="s">
        <v>639</v>
      </c>
      <c r="C147" s="53"/>
      <c r="D147" s="172">
        <v>44805</v>
      </c>
      <c r="E147" s="176">
        <v>3064.56</v>
      </c>
      <c r="F147" s="177">
        <v>0.0042</v>
      </c>
      <c r="G147" s="177">
        <v>0</v>
      </c>
      <c r="H147" s="53">
        <v>20</v>
      </c>
      <c r="I147" s="53"/>
      <c r="J147" s="183">
        <v>156</v>
      </c>
      <c r="K147" s="183">
        <f t="shared" si="3"/>
        <v>153.228</v>
      </c>
      <c r="L147" s="53" t="s">
        <v>497</v>
      </c>
      <c r="M147" s="63"/>
      <c r="N147" s="63"/>
      <c r="O147" s="63"/>
      <c r="P147" s="63"/>
      <c r="Q147" s="63"/>
      <c r="R147" s="63"/>
      <c r="S147" s="63"/>
      <c r="T147" s="63"/>
      <c r="U147" s="63"/>
      <c r="V147" s="63"/>
    </row>
    <row r="148" customHeight="1" spans="1:22">
      <c r="A148" s="44">
        <v>115</v>
      </c>
      <c r="B148" s="53" t="s">
        <v>640</v>
      </c>
      <c r="C148" s="53"/>
      <c r="D148" s="172">
        <v>44805</v>
      </c>
      <c r="E148" s="176">
        <v>6000.37</v>
      </c>
      <c r="F148" s="177">
        <v>0.0042</v>
      </c>
      <c r="G148" s="177">
        <v>0</v>
      </c>
      <c r="H148" s="53">
        <v>20</v>
      </c>
      <c r="I148" s="53"/>
      <c r="J148" s="183">
        <v>300</v>
      </c>
      <c r="K148" s="183">
        <f t="shared" si="3"/>
        <v>300.0185</v>
      </c>
      <c r="L148" s="53" t="s">
        <v>497</v>
      </c>
      <c r="M148" s="63"/>
      <c r="N148" s="63"/>
      <c r="O148" s="63"/>
      <c r="P148" s="63"/>
      <c r="Q148" s="63"/>
      <c r="R148" s="63"/>
      <c r="S148" s="63"/>
      <c r="T148" s="63"/>
      <c r="U148" s="63"/>
      <c r="V148" s="63"/>
    </row>
    <row r="149" customHeight="1" spans="1:22">
      <c r="A149" s="44">
        <v>116</v>
      </c>
      <c r="B149" s="53" t="s">
        <v>641</v>
      </c>
      <c r="C149" s="53"/>
      <c r="D149" s="172">
        <v>44805</v>
      </c>
      <c r="E149" s="176">
        <v>12287.13</v>
      </c>
      <c r="F149" s="177">
        <v>0.0042</v>
      </c>
      <c r="G149" s="177">
        <v>0</v>
      </c>
      <c r="H149" s="53">
        <v>20</v>
      </c>
      <c r="I149" s="53"/>
      <c r="J149" s="183">
        <v>612</v>
      </c>
      <c r="K149" s="183">
        <f t="shared" si="3"/>
        <v>614.3565</v>
      </c>
      <c r="L149" s="53" t="s">
        <v>497</v>
      </c>
      <c r="M149" s="63"/>
      <c r="N149" s="63"/>
      <c r="O149" s="63"/>
      <c r="P149" s="63"/>
      <c r="Q149" s="63"/>
      <c r="R149" s="63"/>
      <c r="S149" s="63"/>
      <c r="T149" s="63"/>
      <c r="U149" s="63"/>
      <c r="V149" s="63"/>
    </row>
    <row r="150" customHeight="1" spans="1:22">
      <c r="A150" s="44">
        <v>117</v>
      </c>
      <c r="B150" s="53" t="s">
        <v>642</v>
      </c>
      <c r="C150" s="53"/>
      <c r="D150" s="172">
        <v>44805</v>
      </c>
      <c r="E150" s="176">
        <v>9893.47</v>
      </c>
      <c r="F150" s="177">
        <v>0.0042</v>
      </c>
      <c r="G150" s="177">
        <v>0</v>
      </c>
      <c r="H150" s="53">
        <v>20</v>
      </c>
      <c r="I150" s="53"/>
      <c r="J150" s="183">
        <v>492</v>
      </c>
      <c r="K150" s="183">
        <f t="shared" si="3"/>
        <v>494.6735</v>
      </c>
      <c r="L150" s="53" t="s">
        <v>497</v>
      </c>
      <c r="M150" s="63"/>
      <c r="N150" s="63"/>
      <c r="O150" s="63"/>
      <c r="P150" s="63"/>
      <c r="Q150" s="63"/>
      <c r="R150" s="63"/>
      <c r="S150" s="63"/>
      <c r="T150" s="63"/>
      <c r="U150" s="63"/>
      <c r="V150" s="63"/>
    </row>
    <row r="151" customHeight="1" spans="1:22">
      <c r="A151" s="44">
        <v>118</v>
      </c>
      <c r="B151" s="53" t="s">
        <v>643</v>
      </c>
      <c r="C151" s="53"/>
      <c r="D151" s="172">
        <v>44805</v>
      </c>
      <c r="E151" s="176">
        <v>9726.35</v>
      </c>
      <c r="F151" s="177">
        <v>0.0042</v>
      </c>
      <c r="G151" s="177">
        <v>0</v>
      </c>
      <c r="H151" s="53">
        <v>20</v>
      </c>
      <c r="I151" s="53"/>
      <c r="J151" s="183">
        <v>492</v>
      </c>
      <c r="K151" s="183">
        <f t="shared" si="3"/>
        <v>486.3175</v>
      </c>
      <c r="L151" s="53" t="s">
        <v>497</v>
      </c>
      <c r="M151" s="63"/>
      <c r="N151" s="63"/>
      <c r="O151" s="63"/>
      <c r="P151" s="63"/>
      <c r="Q151" s="63"/>
      <c r="R151" s="63"/>
      <c r="S151" s="63"/>
      <c r="T151" s="63"/>
      <c r="U151" s="63"/>
      <c r="V151" s="63"/>
    </row>
    <row r="152" customHeight="1" spans="1:22">
      <c r="A152" s="44">
        <v>119</v>
      </c>
      <c r="B152" s="53" t="s">
        <v>644</v>
      </c>
      <c r="C152" s="53"/>
      <c r="D152" s="172">
        <v>44805</v>
      </c>
      <c r="E152" s="176">
        <v>11765</v>
      </c>
      <c r="F152" s="177">
        <v>0.0042</v>
      </c>
      <c r="G152" s="177">
        <v>0</v>
      </c>
      <c r="H152" s="53">
        <v>20</v>
      </c>
      <c r="I152" s="53"/>
      <c r="J152" s="183">
        <v>588</v>
      </c>
      <c r="K152" s="183">
        <f t="shared" si="3"/>
        <v>588.25</v>
      </c>
      <c r="L152" s="53" t="s">
        <v>497</v>
      </c>
      <c r="M152" s="63"/>
      <c r="N152" s="63"/>
      <c r="O152" s="63"/>
      <c r="P152" s="63"/>
      <c r="Q152" s="63"/>
      <c r="R152" s="63"/>
      <c r="S152" s="63"/>
      <c r="T152" s="63"/>
      <c r="U152" s="63"/>
      <c r="V152" s="63"/>
    </row>
    <row r="153" customHeight="1" spans="1:22">
      <c r="A153" s="44">
        <v>120</v>
      </c>
      <c r="B153" s="53" t="s">
        <v>645</v>
      </c>
      <c r="C153" s="53"/>
      <c r="D153" s="172">
        <v>44805</v>
      </c>
      <c r="E153" s="176">
        <v>2674.36</v>
      </c>
      <c r="F153" s="177">
        <v>0.0042</v>
      </c>
      <c r="G153" s="177">
        <v>0</v>
      </c>
      <c r="H153" s="53">
        <v>20</v>
      </c>
      <c r="I153" s="53"/>
      <c r="J153" s="183">
        <v>132</v>
      </c>
      <c r="K153" s="183">
        <f t="shared" si="3"/>
        <v>133.718</v>
      </c>
      <c r="L153" s="53" t="s">
        <v>497</v>
      </c>
      <c r="M153" s="63"/>
      <c r="N153" s="63"/>
      <c r="O153" s="63"/>
      <c r="P153" s="63"/>
      <c r="Q153" s="63"/>
      <c r="R153" s="63"/>
      <c r="S153" s="63"/>
      <c r="T153" s="63"/>
      <c r="U153" s="63"/>
      <c r="V153" s="63"/>
    </row>
    <row r="154" customHeight="1" spans="1:22">
      <c r="A154" s="44">
        <v>121</v>
      </c>
      <c r="B154" s="53" t="s">
        <v>646</v>
      </c>
      <c r="C154" s="53"/>
      <c r="D154" s="172">
        <v>44805</v>
      </c>
      <c r="E154" s="176">
        <v>6919.54</v>
      </c>
      <c r="F154" s="177">
        <v>0.0042</v>
      </c>
      <c r="G154" s="177">
        <v>0</v>
      </c>
      <c r="H154" s="53">
        <v>20</v>
      </c>
      <c r="I154" s="53"/>
      <c r="J154" s="183">
        <v>348</v>
      </c>
      <c r="K154" s="183">
        <f t="shared" si="3"/>
        <v>345.977</v>
      </c>
      <c r="L154" s="53" t="s">
        <v>497</v>
      </c>
      <c r="M154" s="63"/>
      <c r="N154" s="63"/>
      <c r="O154" s="63"/>
      <c r="P154" s="63"/>
      <c r="Q154" s="63"/>
      <c r="R154" s="63"/>
      <c r="S154" s="63"/>
      <c r="T154" s="63"/>
      <c r="U154" s="63"/>
      <c r="V154" s="63"/>
    </row>
    <row r="155" customHeight="1" spans="1:22">
      <c r="A155" s="44">
        <v>122</v>
      </c>
      <c r="B155" s="53" t="s">
        <v>647</v>
      </c>
      <c r="C155" s="53"/>
      <c r="D155" s="172">
        <v>44805</v>
      </c>
      <c r="E155" s="176">
        <v>11628.72</v>
      </c>
      <c r="F155" s="177">
        <v>0.0042</v>
      </c>
      <c r="G155" s="177">
        <v>0</v>
      </c>
      <c r="H155" s="53">
        <v>20</v>
      </c>
      <c r="I155" s="53"/>
      <c r="J155" s="183">
        <v>336</v>
      </c>
      <c r="K155" s="183">
        <f t="shared" si="3"/>
        <v>581.436</v>
      </c>
      <c r="L155" s="53" t="s">
        <v>497</v>
      </c>
      <c r="M155" s="63"/>
      <c r="N155" s="63"/>
      <c r="O155" s="63"/>
      <c r="P155" s="63"/>
      <c r="Q155" s="63"/>
      <c r="R155" s="63"/>
      <c r="S155" s="63"/>
      <c r="T155" s="63"/>
      <c r="U155" s="63"/>
      <c r="V155" s="63"/>
    </row>
    <row r="156" customHeight="1" spans="1:22">
      <c r="A156" s="44">
        <v>123</v>
      </c>
      <c r="B156" s="53" t="s">
        <v>648</v>
      </c>
      <c r="C156" s="53"/>
      <c r="D156" s="172">
        <v>44805</v>
      </c>
      <c r="E156" s="176">
        <v>25129.4</v>
      </c>
      <c r="F156" s="177">
        <v>0.0042</v>
      </c>
      <c r="G156" s="177">
        <v>0</v>
      </c>
      <c r="H156" s="53">
        <v>20</v>
      </c>
      <c r="I156" s="53"/>
      <c r="J156" s="183">
        <v>1260</v>
      </c>
      <c r="K156" s="183">
        <f t="shared" si="3"/>
        <v>1256.47</v>
      </c>
      <c r="L156" s="53" t="s">
        <v>497</v>
      </c>
      <c r="M156" s="63"/>
      <c r="N156" s="63"/>
      <c r="O156" s="63"/>
      <c r="P156" s="63"/>
      <c r="Q156" s="63"/>
      <c r="R156" s="63"/>
      <c r="S156" s="63"/>
      <c r="T156" s="63"/>
      <c r="U156" s="63"/>
      <c r="V156" s="63"/>
    </row>
    <row r="157" customHeight="1" spans="1:22">
      <c r="A157" s="44">
        <v>124</v>
      </c>
      <c r="B157" s="53" t="s">
        <v>649</v>
      </c>
      <c r="C157" s="53"/>
      <c r="D157" s="172">
        <v>44805</v>
      </c>
      <c r="E157" s="176">
        <v>24758.88</v>
      </c>
      <c r="F157" s="177">
        <v>0.0042</v>
      </c>
      <c r="G157" s="177">
        <v>0</v>
      </c>
      <c r="H157" s="53">
        <v>20</v>
      </c>
      <c r="I157" s="53"/>
      <c r="J157" s="183">
        <v>1248</v>
      </c>
      <c r="K157" s="183">
        <f t="shared" si="3"/>
        <v>1237.944</v>
      </c>
      <c r="L157" s="53" t="s">
        <v>497</v>
      </c>
      <c r="M157" s="63"/>
      <c r="N157" s="63"/>
      <c r="O157" s="63"/>
      <c r="P157" s="63"/>
      <c r="Q157" s="63"/>
      <c r="R157" s="63"/>
      <c r="S157" s="63"/>
      <c r="T157" s="63"/>
      <c r="U157" s="63"/>
      <c r="V157" s="63"/>
    </row>
    <row r="158" customHeight="1" spans="1:22">
      <c r="A158" s="44">
        <v>125</v>
      </c>
      <c r="B158" s="53" t="s">
        <v>650</v>
      </c>
      <c r="C158" s="53"/>
      <c r="D158" s="172">
        <v>44805</v>
      </c>
      <c r="E158" s="176">
        <v>5508.8</v>
      </c>
      <c r="F158" s="177">
        <v>0.0042</v>
      </c>
      <c r="G158" s="177">
        <v>0</v>
      </c>
      <c r="H158" s="53">
        <v>20</v>
      </c>
      <c r="I158" s="53"/>
      <c r="J158" s="183">
        <v>276</v>
      </c>
      <c r="K158" s="183">
        <f t="shared" si="3"/>
        <v>275.44</v>
      </c>
      <c r="L158" s="53" t="s">
        <v>497</v>
      </c>
      <c r="M158" s="63"/>
      <c r="N158" s="63"/>
      <c r="O158" s="63"/>
      <c r="P158" s="63"/>
      <c r="Q158" s="63"/>
      <c r="R158" s="63"/>
      <c r="S158" s="63"/>
      <c r="T158" s="63"/>
      <c r="U158" s="63"/>
      <c r="V158" s="63"/>
    </row>
    <row r="159" customHeight="1" spans="1:22">
      <c r="A159" s="44">
        <v>126</v>
      </c>
      <c r="B159" s="53" t="s">
        <v>651</v>
      </c>
      <c r="C159" s="53"/>
      <c r="D159" s="172">
        <v>44835</v>
      </c>
      <c r="E159" s="176">
        <v>6339.76</v>
      </c>
      <c r="F159" s="177">
        <v>0.0042</v>
      </c>
      <c r="G159" s="177">
        <v>0</v>
      </c>
      <c r="H159" s="53">
        <v>20</v>
      </c>
      <c r="I159" s="53"/>
      <c r="J159" s="183">
        <v>312</v>
      </c>
      <c r="K159" s="183">
        <f t="shared" si="3"/>
        <v>316.988</v>
      </c>
      <c r="L159" s="53" t="s">
        <v>497</v>
      </c>
      <c r="M159" s="63"/>
      <c r="N159" s="63"/>
      <c r="O159" s="63"/>
      <c r="P159" s="63"/>
      <c r="Q159" s="63"/>
      <c r="R159" s="63"/>
      <c r="S159" s="63"/>
      <c r="T159" s="63"/>
      <c r="U159" s="63"/>
      <c r="V159" s="63"/>
    </row>
    <row r="160" customHeight="1" spans="1:22">
      <c r="A160" s="44">
        <v>127</v>
      </c>
      <c r="B160" s="53" t="s">
        <v>652</v>
      </c>
      <c r="C160" s="53"/>
      <c r="D160" s="172">
        <v>44835</v>
      </c>
      <c r="E160" s="176">
        <v>10824.76</v>
      </c>
      <c r="F160" s="177">
        <v>0.0042</v>
      </c>
      <c r="G160" s="177">
        <v>0</v>
      </c>
      <c r="H160" s="53">
        <v>20</v>
      </c>
      <c r="I160" s="53"/>
      <c r="J160" s="183">
        <v>309</v>
      </c>
      <c r="K160" s="183">
        <f t="shared" si="3"/>
        <v>541.238</v>
      </c>
      <c r="L160" s="53" t="s">
        <v>497</v>
      </c>
      <c r="M160" s="63"/>
      <c r="N160" s="63"/>
      <c r="O160" s="63"/>
      <c r="P160" s="63"/>
      <c r="Q160" s="63"/>
      <c r="R160" s="63"/>
      <c r="S160" s="63"/>
      <c r="T160" s="63"/>
      <c r="U160" s="63"/>
      <c r="V160" s="63"/>
    </row>
    <row r="161" customHeight="1" spans="1:22">
      <c r="A161" s="44">
        <v>128</v>
      </c>
      <c r="B161" s="53" t="s">
        <v>653</v>
      </c>
      <c r="C161" s="53"/>
      <c r="D161" s="172">
        <v>44835</v>
      </c>
      <c r="E161" s="176">
        <v>17755.2</v>
      </c>
      <c r="F161" s="177">
        <v>0.0042</v>
      </c>
      <c r="G161" s="177">
        <v>0</v>
      </c>
      <c r="H161" s="53">
        <v>20</v>
      </c>
      <c r="I161" s="53"/>
      <c r="J161" s="183">
        <v>888</v>
      </c>
      <c r="K161" s="183">
        <f t="shared" si="3"/>
        <v>887.76</v>
      </c>
      <c r="L161" s="53" t="s">
        <v>497</v>
      </c>
      <c r="M161" s="63"/>
      <c r="N161" s="63"/>
      <c r="O161" s="63"/>
      <c r="P161" s="63"/>
      <c r="Q161" s="63"/>
      <c r="R161" s="63"/>
      <c r="S161" s="63"/>
      <c r="T161" s="63"/>
      <c r="U161" s="63"/>
      <c r="V161" s="63"/>
    </row>
    <row r="162" customHeight="1" spans="1:22">
      <c r="A162" s="44">
        <v>129</v>
      </c>
      <c r="B162" s="53" t="s">
        <v>654</v>
      </c>
      <c r="C162" s="53"/>
      <c r="D162" s="172">
        <v>44835</v>
      </c>
      <c r="E162" s="176">
        <v>12699.61</v>
      </c>
      <c r="F162" s="177">
        <v>0.0042</v>
      </c>
      <c r="G162" s="177">
        <v>0</v>
      </c>
      <c r="H162" s="53">
        <v>20</v>
      </c>
      <c r="I162" s="53"/>
      <c r="J162" s="183">
        <v>636</v>
      </c>
      <c r="K162" s="183">
        <f t="shared" si="3"/>
        <v>634.9805</v>
      </c>
      <c r="L162" s="53" t="s">
        <v>497</v>
      </c>
      <c r="M162" s="63"/>
      <c r="N162" s="63"/>
      <c r="O162" s="63"/>
      <c r="P162" s="63"/>
      <c r="Q162" s="63"/>
      <c r="R162" s="63"/>
      <c r="S162" s="63"/>
      <c r="T162" s="63"/>
      <c r="U162" s="63"/>
      <c r="V162" s="63"/>
    </row>
    <row r="163" customHeight="1" spans="1:22">
      <c r="A163" s="44">
        <v>130</v>
      </c>
      <c r="B163" s="53" t="s">
        <v>655</v>
      </c>
      <c r="C163" s="53"/>
      <c r="D163" s="172">
        <v>44835</v>
      </c>
      <c r="E163" s="176">
        <v>3658</v>
      </c>
      <c r="F163" s="177">
        <v>0.0042</v>
      </c>
      <c r="G163" s="177">
        <v>0</v>
      </c>
      <c r="H163" s="53">
        <v>20</v>
      </c>
      <c r="I163" s="53"/>
      <c r="J163" s="183">
        <v>180</v>
      </c>
      <c r="K163" s="183">
        <f t="shared" si="3"/>
        <v>182.9</v>
      </c>
      <c r="L163" s="53" t="s">
        <v>497</v>
      </c>
      <c r="M163" s="63"/>
      <c r="N163" s="63"/>
      <c r="O163" s="63"/>
      <c r="P163" s="63"/>
      <c r="Q163" s="63"/>
      <c r="R163" s="63"/>
      <c r="S163" s="63"/>
      <c r="T163" s="63"/>
      <c r="U163" s="63"/>
      <c r="V163" s="63"/>
    </row>
    <row r="164" customHeight="1" spans="1:22">
      <c r="A164" s="44">
        <v>131</v>
      </c>
      <c r="B164" s="53" t="s">
        <v>656</v>
      </c>
      <c r="C164" s="53"/>
      <c r="D164" s="172">
        <v>44835</v>
      </c>
      <c r="E164" s="176">
        <v>9950</v>
      </c>
      <c r="F164" s="177">
        <v>0.0042</v>
      </c>
      <c r="G164" s="177">
        <v>0</v>
      </c>
      <c r="H164" s="53">
        <v>20</v>
      </c>
      <c r="I164" s="53"/>
      <c r="J164" s="183">
        <v>504</v>
      </c>
      <c r="K164" s="183">
        <f t="shared" si="3"/>
        <v>497.5</v>
      </c>
      <c r="L164" s="53" t="s">
        <v>497</v>
      </c>
      <c r="M164" s="63"/>
      <c r="N164" s="63"/>
      <c r="O164" s="63"/>
      <c r="P164" s="63"/>
      <c r="Q164" s="63"/>
      <c r="R164" s="63"/>
      <c r="S164" s="63"/>
      <c r="T164" s="63"/>
      <c r="U164" s="63"/>
      <c r="V164" s="63"/>
    </row>
    <row r="165" customHeight="1" spans="1:22">
      <c r="A165" s="44">
        <v>132</v>
      </c>
      <c r="B165" s="53" t="s">
        <v>657</v>
      </c>
      <c r="C165" s="53"/>
      <c r="D165" s="172">
        <v>44896</v>
      </c>
      <c r="E165" s="176">
        <v>4046.38</v>
      </c>
      <c r="F165" s="177">
        <v>0.0042</v>
      </c>
      <c r="G165" s="177">
        <v>0</v>
      </c>
      <c r="H165" s="53">
        <v>20</v>
      </c>
      <c r="I165" s="53"/>
      <c r="J165" s="183">
        <v>204</v>
      </c>
      <c r="K165" s="183">
        <f t="shared" si="3"/>
        <v>202.319</v>
      </c>
      <c r="L165" s="53" t="s">
        <v>497</v>
      </c>
      <c r="M165" s="63"/>
      <c r="N165" s="63"/>
      <c r="O165" s="63"/>
      <c r="P165" s="63"/>
      <c r="Q165" s="63"/>
      <c r="R165" s="63"/>
      <c r="S165" s="63"/>
      <c r="T165" s="63"/>
      <c r="U165" s="63"/>
      <c r="V165" s="63"/>
    </row>
    <row r="166" customHeight="1" spans="1:22">
      <c r="A166" s="44">
        <v>133</v>
      </c>
      <c r="B166" s="53" t="s">
        <v>658</v>
      </c>
      <c r="C166" s="53"/>
      <c r="D166" s="172">
        <v>44896</v>
      </c>
      <c r="E166" s="176">
        <v>15287.65</v>
      </c>
      <c r="F166" s="177">
        <v>0.0042</v>
      </c>
      <c r="G166" s="177">
        <v>0</v>
      </c>
      <c r="H166" s="53">
        <v>20</v>
      </c>
      <c r="I166" s="53"/>
      <c r="J166" s="183">
        <v>768</v>
      </c>
      <c r="K166" s="183">
        <f t="shared" si="3"/>
        <v>764.3825</v>
      </c>
      <c r="L166" s="53" t="s">
        <v>497</v>
      </c>
      <c r="M166" s="63"/>
      <c r="N166" s="63"/>
      <c r="O166" s="63"/>
      <c r="P166" s="63"/>
      <c r="Q166" s="63"/>
      <c r="R166" s="63"/>
      <c r="S166" s="63"/>
      <c r="T166" s="63"/>
      <c r="U166" s="63"/>
      <c r="V166" s="63"/>
    </row>
    <row r="167" customHeight="1" spans="1:22">
      <c r="A167" s="44">
        <v>134</v>
      </c>
      <c r="B167" s="53" t="s">
        <v>659</v>
      </c>
      <c r="C167" s="53"/>
      <c r="D167" s="172">
        <v>44896</v>
      </c>
      <c r="E167" s="176">
        <v>3274.38</v>
      </c>
      <c r="F167" s="177">
        <v>0.0042</v>
      </c>
      <c r="G167" s="177">
        <v>0</v>
      </c>
      <c r="H167" s="53">
        <v>20</v>
      </c>
      <c r="I167" s="53"/>
      <c r="J167" s="183">
        <v>168</v>
      </c>
      <c r="K167" s="183">
        <f t="shared" ref="K167:K191" si="4">E167/H167</f>
        <v>163.719</v>
      </c>
      <c r="L167" s="53" t="s">
        <v>497</v>
      </c>
      <c r="M167" s="63"/>
      <c r="N167" s="63"/>
      <c r="O167" s="63"/>
      <c r="P167" s="63"/>
      <c r="Q167" s="63"/>
      <c r="R167" s="63"/>
      <c r="S167" s="63"/>
      <c r="T167" s="63"/>
      <c r="U167" s="63"/>
      <c r="V167" s="63"/>
    </row>
    <row r="168" customHeight="1" spans="1:22">
      <c r="A168" s="44">
        <v>135</v>
      </c>
      <c r="B168" s="53" t="s">
        <v>660</v>
      </c>
      <c r="C168" s="53"/>
      <c r="D168" s="172">
        <v>44896</v>
      </c>
      <c r="E168" s="176">
        <v>25564.4</v>
      </c>
      <c r="F168" s="177">
        <v>0.0042</v>
      </c>
      <c r="G168" s="177">
        <v>0</v>
      </c>
      <c r="H168" s="53">
        <v>20</v>
      </c>
      <c r="I168" s="53"/>
      <c r="J168" s="183">
        <v>1284</v>
      </c>
      <c r="K168" s="183">
        <f t="shared" si="4"/>
        <v>1278.22</v>
      </c>
      <c r="L168" s="53" t="s">
        <v>497</v>
      </c>
      <c r="M168" s="63"/>
      <c r="N168" s="63"/>
      <c r="O168" s="63"/>
      <c r="P168" s="63"/>
      <c r="Q168" s="63"/>
      <c r="R168" s="63"/>
      <c r="S168" s="63"/>
      <c r="T168" s="63"/>
      <c r="U168" s="63"/>
      <c r="V168" s="63"/>
    </row>
    <row r="169" customHeight="1" spans="1:22">
      <c r="A169" s="44">
        <v>136</v>
      </c>
      <c r="B169" s="53" t="s">
        <v>661</v>
      </c>
      <c r="C169" s="53"/>
      <c r="D169" s="172">
        <v>44896</v>
      </c>
      <c r="E169" s="176">
        <v>18955.6</v>
      </c>
      <c r="F169" s="177">
        <v>0.0042</v>
      </c>
      <c r="G169" s="177">
        <v>0</v>
      </c>
      <c r="H169" s="53">
        <v>20</v>
      </c>
      <c r="I169" s="53"/>
      <c r="J169" s="183">
        <v>948</v>
      </c>
      <c r="K169" s="183">
        <f t="shared" si="4"/>
        <v>947.78</v>
      </c>
      <c r="L169" s="53" t="s">
        <v>497</v>
      </c>
      <c r="M169" s="63"/>
      <c r="N169" s="63"/>
      <c r="O169" s="63"/>
      <c r="P169" s="63"/>
      <c r="Q169" s="63"/>
      <c r="R169" s="63"/>
      <c r="S169" s="63"/>
      <c r="T169" s="63"/>
      <c r="U169" s="63"/>
      <c r="V169" s="63"/>
    </row>
    <row r="170" customHeight="1" spans="1:22">
      <c r="A170" s="44">
        <v>137</v>
      </c>
      <c r="B170" s="53" t="s">
        <v>662</v>
      </c>
      <c r="C170" s="53"/>
      <c r="D170" s="172">
        <v>44896</v>
      </c>
      <c r="E170" s="176">
        <v>3544.64</v>
      </c>
      <c r="F170" s="177">
        <v>0.0042</v>
      </c>
      <c r="G170" s="177">
        <v>0</v>
      </c>
      <c r="H170" s="53">
        <v>20</v>
      </c>
      <c r="I170" s="53"/>
      <c r="J170" s="183">
        <v>180</v>
      </c>
      <c r="K170" s="183">
        <f t="shared" si="4"/>
        <v>177.232</v>
      </c>
      <c r="L170" s="53" t="s">
        <v>497</v>
      </c>
      <c r="M170" s="63"/>
      <c r="N170" s="63"/>
      <c r="O170" s="63"/>
      <c r="P170" s="63"/>
      <c r="Q170" s="63"/>
      <c r="R170" s="63"/>
      <c r="S170" s="63"/>
      <c r="T170" s="63"/>
      <c r="U170" s="63"/>
      <c r="V170" s="63"/>
    </row>
    <row r="171" customHeight="1" spans="1:22">
      <c r="A171" s="44">
        <v>138</v>
      </c>
      <c r="B171" s="53" t="s">
        <v>663</v>
      </c>
      <c r="C171" s="53"/>
      <c r="D171" s="172">
        <v>44896</v>
      </c>
      <c r="E171" s="176">
        <v>3373.97</v>
      </c>
      <c r="F171" s="177">
        <v>0.0042</v>
      </c>
      <c r="G171" s="177">
        <v>0</v>
      </c>
      <c r="H171" s="53">
        <v>20</v>
      </c>
      <c r="I171" s="53"/>
      <c r="J171" s="183">
        <v>168</v>
      </c>
      <c r="K171" s="183">
        <f t="shared" si="4"/>
        <v>168.6985</v>
      </c>
      <c r="L171" s="53" t="s">
        <v>497</v>
      </c>
      <c r="M171" s="63"/>
      <c r="N171" s="63"/>
      <c r="O171" s="63"/>
      <c r="P171" s="63"/>
      <c r="Q171" s="63"/>
      <c r="R171" s="63"/>
      <c r="S171" s="63"/>
      <c r="T171" s="63"/>
      <c r="U171" s="63"/>
      <c r="V171" s="63"/>
    </row>
    <row r="172" customHeight="1" spans="1:22">
      <c r="A172" s="44">
        <v>139</v>
      </c>
      <c r="B172" s="53" t="s">
        <v>664</v>
      </c>
      <c r="C172" s="53"/>
      <c r="D172" s="172">
        <v>44896</v>
      </c>
      <c r="E172" s="176">
        <v>4670.8</v>
      </c>
      <c r="F172" s="177">
        <v>0.0042</v>
      </c>
      <c r="G172" s="177">
        <v>0</v>
      </c>
      <c r="H172" s="53">
        <v>20</v>
      </c>
      <c r="I172" s="53"/>
      <c r="J172" s="183">
        <v>228</v>
      </c>
      <c r="K172" s="183">
        <f t="shared" si="4"/>
        <v>233.54</v>
      </c>
      <c r="L172" s="53" t="s">
        <v>497</v>
      </c>
      <c r="M172" s="63"/>
      <c r="N172" s="63"/>
      <c r="O172" s="63"/>
      <c r="P172" s="63"/>
      <c r="Q172" s="63"/>
      <c r="R172" s="63"/>
      <c r="S172" s="63"/>
      <c r="T172" s="63"/>
      <c r="U172" s="63"/>
      <c r="V172" s="63"/>
    </row>
    <row r="173" customHeight="1" spans="1:22">
      <c r="A173" s="44">
        <v>140</v>
      </c>
      <c r="B173" s="53" t="s">
        <v>665</v>
      </c>
      <c r="C173" s="53"/>
      <c r="D173" s="172">
        <v>44896</v>
      </c>
      <c r="E173" s="176">
        <v>13266.2</v>
      </c>
      <c r="F173" s="177">
        <v>0.0042</v>
      </c>
      <c r="G173" s="177">
        <v>0</v>
      </c>
      <c r="H173" s="53">
        <v>20</v>
      </c>
      <c r="I173" s="53"/>
      <c r="J173" s="183">
        <v>660</v>
      </c>
      <c r="K173" s="183">
        <f t="shared" si="4"/>
        <v>663.31</v>
      </c>
      <c r="L173" s="53" t="s">
        <v>497</v>
      </c>
      <c r="M173" s="63"/>
      <c r="N173" s="63"/>
      <c r="O173" s="63"/>
      <c r="P173" s="63"/>
      <c r="Q173" s="63"/>
      <c r="R173" s="63"/>
      <c r="S173" s="63"/>
      <c r="T173" s="63"/>
      <c r="U173" s="63"/>
      <c r="V173" s="63"/>
    </row>
    <row r="174" customHeight="1" spans="1:22">
      <c r="A174" s="44">
        <v>141</v>
      </c>
      <c r="B174" s="53" t="s">
        <v>666</v>
      </c>
      <c r="C174" s="53"/>
      <c r="D174" s="172">
        <v>44896</v>
      </c>
      <c r="E174" s="176">
        <v>28252.47</v>
      </c>
      <c r="F174" s="177">
        <v>0.0042</v>
      </c>
      <c r="G174" s="177">
        <v>0</v>
      </c>
      <c r="H174" s="53">
        <v>20</v>
      </c>
      <c r="I174" s="53"/>
      <c r="J174" s="183">
        <v>1392</v>
      </c>
      <c r="K174" s="183">
        <f t="shared" si="4"/>
        <v>1412.6235</v>
      </c>
      <c r="L174" s="53" t="s">
        <v>497</v>
      </c>
      <c r="M174" s="63"/>
      <c r="N174" s="63"/>
      <c r="O174" s="63"/>
      <c r="P174" s="63"/>
      <c r="Q174" s="63"/>
      <c r="R174" s="63"/>
      <c r="S174" s="63"/>
      <c r="T174" s="63"/>
      <c r="U174" s="63"/>
      <c r="V174" s="63"/>
    </row>
    <row r="175" customHeight="1" spans="1:22">
      <c r="A175" s="44">
        <v>142</v>
      </c>
      <c r="B175" s="53" t="s">
        <v>667</v>
      </c>
      <c r="C175" s="53"/>
      <c r="D175" s="172">
        <v>44896</v>
      </c>
      <c r="E175" s="176">
        <v>116642.41</v>
      </c>
      <c r="F175" s="177">
        <v>0.0042</v>
      </c>
      <c r="G175" s="177">
        <v>0</v>
      </c>
      <c r="H175" s="53">
        <v>20</v>
      </c>
      <c r="I175" s="53"/>
      <c r="J175" s="183">
        <v>5832</v>
      </c>
      <c r="K175" s="183">
        <f t="shared" si="4"/>
        <v>5832.1205</v>
      </c>
      <c r="L175" s="53" t="s">
        <v>497</v>
      </c>
      <c r="M175" s="63"/>
      <c r="N175" s="63"/>
      <c r="O175" s="63"/>
      <c r="P175" s="63"/>
      <c r="Q175" s="63"/>
      <c r="R175" s="63"/>
      <c r="S175" s="63"/>
      <c r="T175" s="63"/>
      <c r="U175" s="63"/>
      <c r="V175" s="63"/>
    </row>
    <row r="176" customHeight="1" spans="1:22">
      <c r="A176" s="44">
        <v>143</v>
      </c>
      <c r="B176" s="53" t="s">
        <v>668</v>
      </c>
      <c r="C176" s="53"/>
      <c r="D176" s="172">
        <v>44896</v>
      </c>
      <c r="E176" s="176">
        <v>1817.86</v>
      </c>
      <c r="F176" s="177">
        <v>0.0042</v>
      </c>
      <c r="G176" s="177">
        <v>0</v>
      </c>
      <c r="H176" s="53">
        <v>20</v>
      </c>
      <c r="I176" s="53"/>
      <c r="J176" s="183">
        <v>96</v>
      </c>
      <c r="K176" s="183">
        <f t="shared" si="4"/>
        <v>90.893</v>
      </c>
      <c r="L176" s="53" t="s">
        <v>497</v>
      </c>
      <c r="M176" s="63"/>
      <c r="N176" s="63"/>
      <c r="O176" s="63"/>
      <c r="P176" s="63"/>
      <c r="Q176" s="63"/>
      <c r="R176" s="63"/>
      <c r="S176" s="63"/>
      <c r="T176" s="63"/>
      <c r="U176" s="63"/>
      <c r="V176" s="63"/>
    </row>
    <row r="177" customHeight="1" spans="1:22">
      <c r="A177" s="44">
        <v>144</v>
      </c>
      <c r="B177" s="53" t="s">
        <v>731</v>
      </c>
      <c r="C177" s="53"/>
      <c r="D177" s="172">
        <v>44986</v>
      </c>
      <c r="E177" s="176">
        <v>18994.17</v>
      </c>
      <c r="F177" s="177">
        <v>0.0042</v>
      </c>
      <c r="G177" s="177">
        <v>0</v>
      </c>
      <c r="H177" s="53">
        <v>20</v>
      </c>
      <c r="I177" s="53"/>
      <c r="J177" s="183">
        <v>790</v>
      </c>
      <c r="K177" s="183">
        <f>E177/H177/12*9</f>
        <v>712.281375</v>
      </c>
      <c r="L177" s="53" t="s">
        <v>497</v>
      </c>
      <c r="M177" s="63"/>
      <c r="N177" s="63"/>
      <c r="O177" s="63"/>
      <c r="P177" s="63"/>
      <c r="Q177" s="63"/>
      <c r="R177" s="63"/>
      <c r="S177" s="63"/>
      <c r="T177" s="63"/>
      <c r="U177" s="63"/>
      <c r="V177" s="63"/>
    </row>
    <row r="178" customHeight="1" spans="1:22">
      <c r="A178" s="44">
        <v>145</v>
      </c>
      <c r="B178" s="53" t="s">
        <v>732</v>
      </c>
      <c r="C178" s="53"/>
      <c r="D178" s="172">
        <v>44986</v>
      </c>
      <c r="E178" s="176">
        <v>231035.84</v>
      </c>
      <c r="F178" s="177">
        <v>0.0042</v>
      </c>
      <c r="G178" s="177">
        <v>0</v>
      </c>
      <c r="H178" s="53">
        <v>20</v>
      </c>
      <c r="I178" s="53"/>
      <c r="J178" s="183">
        <v>9630</v>
      </c>
      <c r="K178" s="183">
        <f t="shared" ref="K178:K182" si="5">E178/H178/12*9</f>
        <v>8663.844</v>
      </c>
      <c r="L178" s="53" t="s">
        <v>497</v>
      </c>
      <c r="M178" s="63"/>
      <c r="N178" s="63"/>
      <c r="O178" s="63"/>
      <c r="P178" s="63"/>
      <c r="Q178" s="63"/>
      <c r="R178" s="63"/>
      <c r="S178" s="63"/>
      <c r="T178" s="63"/>
      <c r="U178" s="63"/>
      <c r="V178" s="63"/>
    </row>
    <row r="179" customHeight="1" spans="1:22">
      <c r="A179" s="44">
        <v>146</v>
      </c>
      <c r="B179" s="53" t="s">
        <v>733</v>
      </c>
      <c r="C179" s="53"/>
      <c r="D179" s="172">
        <v>44986</v>
      </c>
      <c r="E179" s="176">
        <v>3224.55</v>
      </c>
      <c r="F179" s="177">
        <v>0.0042</v>
      </c>
      <c r="G179" s="177">
        <v>0</v>
      </c>
      <c r="H179" s="53">
        <v>20</v>
      </c>
      <c r="I179" s="53"/>
      <c r="J179" s="183">
        <v>130</v>
      </c>
      <c r="K179" s="183">
        <f t="shared" si="5"/>
        <v>120.920625</v>
      </c>
      <c r="L179" s="53" t="s">
        <v>497</v>
      </c>
      <c r="M179" s="63"/>
      <c r="N179" s="63"/>
      <c r="O179" s="63"/>
      <c r="P179" s="63"/>
      <c r="Q179" s="63"/>
      <c r="R179" s="63"/>
      <c r="S179" s="63"/>
      <c r="T179" s="63"/>
      <c r="U179" s="63"/>
      <c r="V179" s="63"/>
    </row>
    <row r="180" customHeight="1" spans="1:22">
      <c r="A180" s="44">
        <v>147</v>
      </c>
      <c r="B180" s="53" t="s">
        <v>734</v>
      </c>
      <c r="C180" s="53"/>
      <c r="D180" s="172">
        <v>44986</v>
      </c>
      <c r="E180" s="176">
        <v>2536.41</v>
      </c>
      <c r="F180" s="177">
        <v>0.0042</v>
      </c>
      <c r="G180" s="177">
        <v>0</v>
      </c>
      <c r="H180" s="53">
        <v>20</v>
      </c>
      <c r="I180" s="53"/>
      <c r="J180" s="183">
        <v>110</v>
      </c>
      <c r="K180" s="183">
        <f t="shared" si="5"/>
        <v>95.115375</v>
      </c>
      <c r="L180" s="53" t="s">
        <v>497</v>
      </c>
      <c r="M180" s="63"/>
      <c r="N180" s="63"/>
      <c r="O180" s="63"/>
      <c r="P180" s="63"/>
      <c r="Q180" s="63"/>
      <c r="R180" s="63"/>
      <c r="S180" s="63"/>
      <c r="T180" s="63"/>
      <c r="U180" s="63"/>
      <c r="V180" s="63"/>
    </row>
    <row r="181" customHeight="1" spans="1:22">
      <c r="A181" s="44">
        <v>148</v>
      </c>
      <c r="B181" s="53" t="s">
        <v>735</v>
      </c>
      <c r="C181" s="53"/>
      <c r="D181" s="172">
        <v>44986</v>
      </c>
      <c r="E181" s="176">
        <v>2864.81</v>
      </c>
      <c r="F181" s="177">
        <v>0.0042</v>
      </c>
      <c r="G181" s="177">
        <v>0</v>
      </c>
      <c r="H181" s="53">
        <v>20</v>
      </c>
      <c r="I181" s="53"/>
      <c r="J181" s="183">
        <v>120</v>
      </c>
      <c r="K181" s="183">
        <f t="shared" si="5"/>
        <v>107.430375</v>
      </c>
      <c r="L181" s="53" t="s">
        <v>497</v>
      </c>
      <c r="M181" s="63"/>
      <c r="N181" s="63"/>
      <c r="O181" s="63"/>
      <c r="P181" s="63"/>
      <c r="Q181" s="63"/>
      <c r="R181" s="63"/>
      <c r="S181" s="63"/>
      <c r="T181" s="63"/>
      <c r="U181" s="63"/>
      <c r="V181" s="63"/>
    </row>
    <row r="182" customHeight="1" spans="1:22">
      <c r="A182" s="44">
        <v>149</v>
      </c>
      <c r="B182" s="53" t="s">
        <v>736</v>
      </c>
      <c r="C182" s="53"/>
      <c r="D182" s="172">
        <v>44986</v>
      </c>
      <c r="E182" s="176">
        <v>4406.02</v>
      </c>
      <c r="F182" s="177">
        <v>0.0042</v>
      </c>
      <c r="G182" s="177">
        <v>0</v>
      </c>
      <c r="H182" s="53">
        <v>20</v>
      </c>
      <c r="I182" s="53"/>
      <c r="J182" s="183">
        <v>180</v>
      </c>
      <c r="K182" s="183">
        <f t="shared" si="5"/>
        <v>165.22575</v>
      </c>
      <c r="L182" s="53" t="s">
        <v>497</v>
      </c>
      <c r="M182" s="63"/>
      <c r="N182" s="63"/>
      <c r="O182" s="63"/>
      <c r="P182" s="63"/>
      <c r="Q182" s="63"/>
      <c r="R182" s="63"/>
      <c r="S182" s="63"/>
      <c r="T182" s="63"/>
      <c r="U182" s="63"/>
      <c r="V182" s="63"/>
    </row>
    <row r="183" customHeight="1" spans="1:22">
      <c r="A183" s="44">
        <v>150</v>
      </c>
      <c r="B183" s="53" t="s">
        <v>737</v>
      </c>
      <c r="C183" s="53"/>
      <c r="D183" s="184">
        <v>45139</v>
      </c>
      <c r="E183" s="185">
        <v>1931.37</v>
      </c>
      <c r="F183" s="177">
        <v>0.0042</v>
      </c>
      <c r="G183" s="177">
        <v>0</v>
      </c>
      <c r="H183" s="53">
        <v>20</v>
      </c>
      <c r="I183" s="53"/>
      <c r="J183" s="183">
        <v>40</v>
      </c>
      <c r="K183" s="183">
        <f>E183/H183/12*4</f>
        <v>32.1895</v>
      </c>
      <c r="L183" s="53" t="s">
        <v>497</v>
      </c>
      <c r="M183" s="63"/>
      <c r="N183" s="63"/>
      <c r="O183" s="63"/>
      <c r="P183" s="63"/>
      <c r="Q183" s="63"/>
      <c r="R183" s="63"/>
      <c r="S183" s="63"/>
      <c r="T183" s="63"/>
      <c r="U183" s="63"/>
      <c r="V183" s="63"/>
    </row>
    <row r="184" customHeight="1" spans="1:22">
      <c r="A184" s="44">
        <v>151</v>
      </c>
      <c r="B184" s="53" t="s">
        <v>659</v>
      </c>
      <c r="C184" s="53"/>
      <c r="D184" s="172">
        <v>45231</v>
      </c>
      <c r="E184" s="176">
        <v>10436.08</v>
      </c>
      <c r="F184" s="177">
        <v>0.0042</v>
      </c>
      <c r="G184" s="177">
        <v>0</v>
      </c>
      <c r="H184" s="53">
        <v>20</v>
      </c>
      <c r="I184" s="53"/>
      <c r="J184" s="183">
        <v>86</v>
      </c>
      <c r="K184" s="183">
        <f>E184/H184/12*1</f>
        <v>43.4836666666667</v>
      </c>
      <c r="L184" s="53" t="s">
        <v>497</v>
      </c>
      <c r="M184" s="63"/>
      <c r="N184" s="63"/>
      <c r="O184" s="63"/>
      <c r="P184" s="63"/>
      <c r="Q184" s="63"/>
      <c r="R184" s="63"/>
      <c r="S184" s="63"/>
      <c r="T184" s="63"/>
      <c r="U184" s="63"/>
      <c r="V184" s="63"/>
    </row>
    <row r="185" customHeight="1" spans="1:22">
      <c r="A185" s="44">
        <v>152</v>
      </c>
      <c r="B185" s="53" t="s">
        <v>738</v>
      </c>
      <c r="C185" s="53"/>
      <c r="D185" s="172">
        <v>45231</v>
      </c>
      <c r="E185" s="176">
        <v>644.21</v>
      </c>
      <c r="F185" s="177">
        <v>0.0042</v>
      </c>
      <c r="G185" s="177">
        <v>0</v>
      </c>
      <c r="H185" s="53">
        <v>20</v>
      </c>
      <c r="I185" s="53"/>
      <c r="J185" s="183">
        <v>6</v>
      </c>
      <c r="K185" s="183">
        <f t="shared" ref="K185:K191" si="6">E185/H185/12*1</f>
        <v>2.68420833333333</v>
      </c>
      <c r="L185" s="53" t="s">
        <v>497</v>
      </c>
      <c r="M185" s="63"/>
      <c r="N185" s="63"/>
      <c r="O185" s="63"/>
      <c r="P185" s="63"/>
      <c r="Q185" s="63"/>
      <c r="R185" s="63"/>
      <c r="S185" s="63"/>
      <c r="T185" s="63"/>
      <c r="U185" s="63"/>
      <c r="V185" s="63"/>
    </row>
    <row r="186" customHeight="1" spans="1:22">
      <c r="A186" s="44">
        <v>153</v>
      </c>
      <c r="B186" s="53" t="s">
        <v>736</v>
      </c>
      <c r="C186" s="53"/>
      <c r="D186" s="172">
        <v>45231</v>
      </c>
      <c r="E186" s="176">
        <v>2966.27</v>
      </c>
      <c r="F186" s="177">
        <v>0.0042</v>
      </c>
      <c r="G186" s="177">
        <v>0</v>
      </c>
      <c r="H186" s="53">
        <v>20</v>
      </c>
      <c r="I186" s="53"/>
      <c r="J186" s="183">
        <v>24</v>
      </c>
      <c r="K186" s="183">
        <f t="shared" si="6"/>
        <v>12.3594583333333</v>
      </c>
      <c r="L186" s="53" t="s">
        <v>497</v>
      </c>
      <c r="M186" s="63"/>
      <c r="N186" s="63"/>
      <c r="O186" s="63"/>
      <c r="P186" s="63"/>
      <c r="Q186" s="63"/>
      <c r="R186" s="63"/>
      <c r="S186" s="63"/>
      <c r="T186" s="63"/>
      <c r="U186" s="63"/>
      <c r="V186" s="63"/>
    </row>
    <row r="187" customHeight="1" spans="1:22">
      <c r="A187" s="44">
        <v>154</v>
      </c>
      <c r="B187" s="53" t="s">
        <v>739</v>
      </c>
      <c r="C187" s="53"/>
      <c r="D187" s="172">
        <v>45231</v>
      </c>
      <c r="E187" s="176">
        <v>23122.12</v>
      </c>
      <c r="F187" s="177">
        <v>0.0042</v>
      </c>
      <c r="G187" s="177">
        <v>0</v>
      </c>
      <c r="H187" s="53">
        <v>20</v>
      </c>
      <c r="I187" s="53"/>
      <c r="J187" s="183">
        <v>192</v>
      </c>
      <c r="K187" s="183">
        <f t="shared" si="6"/>
        <v>96.3421666666667</v>
      </c>
      <c r="L187" s="53" t="s">
        <v>497</v>
      </c>
      <c r="M187" s="63"/>
      <c r="N187" s="63"/>
      <c r="O187" s="63"/>
      <c r="P187" s="63"/>
      <c r="Q187" s="63"/>
      <c r="R187" s="63"/>
      <c r="S187" s="63"/>
      <c r="T187" s="63"/>
      <c r="U187" s="63"/>
      <c r="V187" s="63"/>
    </row>
    <row r="188" customHeight="1" spans="1:22">
      <c r="A188" s="44">
        <v>155</v>
      </c>
      <c r="B188" s="53" t="s">
        <v>663</v>
      </c>
      <c r="C188" s="53"/>
      <c r="D188" s="172">
        <v>45231</v>
      </c>
      <c r="E188" s="176">
        <v>10749.12</v>
      </c>
      <c r="F188" s="177">
        <v>0.0042</v>
      </c>
      <c r="G188" s="177">
        <v>0</v>
      </c>
      <c r="H188" s="53">
        <v>20</v>
      </c>
      <c r="I188" s="53"/>
      <c r="J188" s="183">
        <v>90</v>
      </c>
      <c r="K188" s="183">
        <f t="shared" si="6"/>
        <v>44.788</v>
      </c>
      <c r="L188" s="53" t="s">
        <v>497</v>
      </c>
      <c r="M188" s="63"/>
      <c r="N188" s="63"/>
      <c r="O188" s="63"/>
      <c r="P188" s="63"/>
      <c r="Q188" s="63"/>
      <c r="R188" s="63"/>
      <c r="S188" s="63"/>
      <c r="T188" s="63"/>
      <c r="U188" s="63"/>
      <c r="V188" s="63"/>
    </row>
    <row r="189" customHeight="1" spans="1:22">
      <c r="A189" s="44">
        <v>156</v>
      </c>
      <c r="B189" s="53" t="s">
        <v>740</v>
      </c>
      <c r="C189" s="53"/>
      <c r="D189" s="172">
        <v>45231</v>
      </c>
      <c r="E189" s="176">
        <v>4329.53</v>
      </c>
      <c r="F189" s="177">
        <v>0.0042</v>
      </c>
      <c r="G189" s="177">
        <v>0</v>
      </c>
      <c r="H189" s="53">
        <v>20</v>
      </c>
      <c r="I189" s="53"/>
      <c r="J189" s="183">
        <v>36</v>
      </c>
      <c r="K189" s="183">
        <f t="shared" si="6"/>
        <v>18.0397083333333</v>
      </c>
      <c r="L189" s="53" t="s">
        <v>497</v>
      </c>
      <c r="M189" s="63"/>
      <c r="N189" s="63"/>
      <c r="O189" s="63"/>
      <c r="P189" s="63"/>
      <c r="Q189" s="63"/>
      <c r="R189" s="63"/>
      <c r="S189" s="63"/>
      <c r="T189" s="63"/>
      <c r="U189" s="63"/>
      <c r="V189" s="63"/>
    </row>
    <row r="190" customHeight="1" spans="1:22">
      <c r="A190" s="44">
        <v>157</v>
      </c>
      <c r="B190" s="53" t="s">
        <v>741</v>
      </c>
      <c r="C190" s="53"/>
      <c r="D190" s="172">
        <v>45231</v>
      </c>
      <c r="E190" s="176">
        <v>10300</v>
      </c>
      <c r="F190" s="177">
        <v>0.0042</v>
      </c>
      <c r="G190" s="177">
        <v>0</v>
      </c>
      <c r="H190" s="53">
        <v>20</v>
      </c>
      <c r="I190" s="53"/>
      <c r="J190" s="183">
        <v>86</v>
      </c>
      <c r="K190" s="183">
        <f t="shared" si="6"/>
        <v>42.9166666666667</v>
      </c>
      <c r="L190" s="53" t="s">
        <v>497</v>
      </c>
      <c r="M190" s="63"/>
      <c r="N190" s="63"/>
      <c r="O190" s="63"/>
      <c r="P190" s="63"/>
      <c r="Q190" s="63"/>
      <c r="R190" s="63"/>
      <c r="S190" s="63"/>
      <c r="T190" s="63"/>
      <c r="U190" s="63"/>
      <c r="V190" s="63"/>
    </row>
    <row r="191" customHeight="1" spans="1:22">
      <c r="A191" s="44">
        <v>158</v>
      </c>
      <c r="B191" s="53" t="s">
        <v>742</v>
      </c>
      <c r="C191" s="53"/>
      <c r="D191" s="172">
        <v>45231</v>
      </c>
      <c r="E191" s="185">
        <v>27226.32</v>
      </c>
      <c r="F191" s="177">
        <v>0.0042</v>
      </c>
      <c r="G191" s="177">
        <v>0</v>
      </c>
      <c r="H191" s="53">
        <v>20</v>
      </c>
      <c r="I191" s="53"/>
      <c r="J191" s="183">
        <v>226</v>
      </c>
      <c r="K191" s="183">
        <f t="shared" si="6"/>
        <v>113.443</v>
      </c>
      <c r="L191" s="53" t="s">
        <v>497</v>
      </c>
      <c r="M191" s="63"/>
      <c r="N191" s="63"/>
      <c r="O191" s="63"/>
      <c r="P191" s="63"/>
      <c r="Q191" s="63"/>
      <c r="R191" s="63"/>
      <c r="S191" s="63"/>
      <c r="T191" s="63"/>
      <c r="U191" s="63"/>
      <c r="V191" s="63"/>
    </row>
    <row r="192" customHeight="1" spans="1:22">
      <c r="A192" s="44" t="s">
        <v>669</v>
      </c>
      <c r="B192" s="173" t="s">
        <v>670</v>
      </c>
      <c r="C192" s="52"/>
      <c r="D192" s="174"/>
      <c r="E192" s="52"/>
      <c r="F192" s="52"/>
      <c r="G192" s="52"/>
      <c r="H192" s="52"/>
      <c r="I192" s="52"/>
      <c r="J192" s="186"/>
      <c r="K192" s="186"/>
      <c r="L192" s="52"/>
      <c r="M192" s="63"/>
      <c r="N192" s="63"/>
      <c r="O192" s="63"/>
      <c r="P192" s="63"/>
      <c r="Q192" s="63"/>
      <c r="R192" s="63"/>
      <c r="S192" s="63"/>
      <c r="T192" s="63"/>
      <c r="U192" s="63"/>
      <c r="V192" s="63"/>
    </row>
    <row r="193" customHeight="1" spans="1:22">
      <c r="A193" s="44" t="s">
        <v>671</v>
      </c>
      <c r="B193" s="45" t="s">
        <v>672</v>
      </c>
      <c r="C193" s="52"/>
      <c r="D193" s="174"/>
      <c r="E193" s="175">
        <f>SUM(E194:E214)</f>
        <v>779158.39</v>
      </c>
      <c r="F193" s="175"/>
      <c r="G193" s="175"/>
      <c r="H193" s="175"/>
      <c r="I193" s="175"/>
      <c r="J193" s="175">
        <f>SUM(J194:J214)</f>
        <v>28829</v>
      </c>
      <c r="K193" s="175">
        <f>SUM(K194:K214)</f>
        <v>14779.2911866667</v>
      </c>
      <c r="L193" s="52"/>
      <c r="M193" s="63"/>
      <c r="N193" s="63"/>
      <c r="O193" s="63"/>
      <c r="P193" s="63"/>
      <c r="Q193" s="63"/>
      <c r="R193" s="63"/>
      <c r="S193" s="63"/>
      <c r="T193" s="63"/>
      <c r="U193" s="63"/>
      <c r="V193" s="63"/>
    </row>
    <row r="194" customHeight="1" spans="1:22">
      <c r="A194" s="44">
        <v>1</v>
      </c>
      <c r="B194" s="53" t="s">
        <v>673</v>
      </c>
      <c r="C194" s="53"/>
      <c r="D194" s="169">
        <v>1992.12</v>
      </c>
      <c r="E194" s="176">
        <v>173700</v>
      </c>
      <c r="F194" s="177">
        <v>0.0001</v>
      </c>
      <c r="G194" s="177">
        <v>0.03</v>
      </c>
      <c r="H194" s="169">
        <v>15</v>
      </c>
      <c r="I194" s="169"/>
      <c r="J194" s="183">
        <v>0</v>
      </c>
      <c r="K194" s="183">
        <v>0</v>
      </c>
      <c r="L194" s="53" t="s">
        <v>497</v>
      </c>
      <c r="M194" s="63"/>
      <c r="N194" s="63"/>
      <c r="O194" s="63"/>
      <c r="P194" s="63"/>
      <c r="Q194" s="63"/>
      <c r="R194" s="63"/>
      <c r="S194" s="63"/>
      <c r="T194" s="63"/>
      <c r="U194" s="63"/>
      <c r="V194" s="63"/>
    </row>
    <row r="195" customHeight="1" spans="1:22">
      <c r="A195" s="44">
        <v>2</v>
      </c>
      <c r="B195" s="53" t="s">
        <v>673</v>
      </c>
      <c r="C195" s="53"/>
      <c r="D195" s="169">
        <v>2006.9</v>
      </c>
      <c r="E195" s="169">
        <v>227619.23</v>
      </c>
      <c r="F195" s="177">
        <v>0.0001</v>
      </c>
      <c r="G195" s="177">
        <v>0.03</v>
      </c>
      <c r="H195" s="169">
        <v>15</v>
      </c>
      <c r="I195" s="169"/>
      <c r="J195" s="183">
        <v>0</v>
      </c>
      <c r="K195" s="183">
        <v>0</v>
      </c>
      <c r="L195" s="53" t="s">
        <v>497</v>
      </c>
      <c r="M195" s="63"/>
      <c r="N195" s="63"/>
      <c r="O195" s="63"/>
      <c r="P195" s="63"/>
      <c r="Q195" s="63"/>
      <c r="R195" s="63"/>
      <c r="S195" s="63"/>
      <c r="T195" s="63"/>
      <c r="U195" s="63"/>
      <c r="V195" s="63"/>
    </row>
    <row r="196" customHeight="1" spans="1:22">
      <c r="A196" s="44">
        <v>3</v>
      </c>
      <c r="B196" s="53" t="s">
        <v>674</v>
      </c>
      <c r="C196" s="53"/>
      <c r="D196" s="169">
        <v>2009.5</v>
      </c>
      <c r="E196" s="176">
        <v>85000</v>
      </c>
      <c r="F196" s="177">
        <v>0.0001</v>
      </c>
      <c r="G196" s="177">
        <v>0.03</v>
      </c>
      <c r="H196" s="169">
        <v>15</v>
      </c>
      <c r="I196" s="169"/>
      <c r="J196" s="183">
        <v>5496</v>
      </c>
      <c r="K196" s="183">
        <f>E196*97%/H196</f>
        <v>5496.66666666667</v>
      </c>
      <c r="L196" s="53" t="s">
        <v>497</v>
      </c>
      <c r="M196" s="63"/>
      <c r="N196" s="63"/>
      <c r="O196" s="63"/>
      <c r="P196" s="63"/>
      <c r="Q196" s="63"/>
      <c r="R196" s="63"/>
      <c r="S196" s="63"/>
      <c r="T196" s="63"/>
      <c r="U196" s="63"/>
      <c r="V196" s="63"/>
    </row>
    <row r="197" customHeight="1" spans="1:22">
      <c r="A197" s="44">
        <v>4</v>
      </c>
      <c r="B197" s="53" t="s">
        <v>675</v>
      </c>
      <c r="C197" s="187" t="s">
        <v>676</v>
      </c>
      <c r="D197" s="169">
        <v>2016.3</v>
      </c>
      <c r="E197" s="176">
        <v>7100</v>
      </c>
      <c r="F197" s="177">
        <v>0.0001</v>
      </c>
      <c r="G197" s="177">
        <v>0.03</v>
      </c>
      <c r="H197" s="169">
        <v>5</v>
      </c>
      <c r="I197" s="169"/>
      <c r="J197" s="183">
        <v>0</v>
      </c>
      <c r="K197" s="183">
        <v>0</v>
      </c>
      <c r="L197" s="53" t="s">
        <v>497</v>
      </c>
      <c r="M197" s="63"/>
      <c r="N197" s="63"/>
      <c r="O197" s="63"/>
      <c r="P197" s="63"/>
      <c r="Q197" s="63"/>
      <c r="R197" s="63"/>
      <c r="S197" s="63"/>
      <c r="T197" s="63"/>
      <c r="U197" s="63"/>
      <c r="V197" s="63"/>
    </row>
    <row r="198" customHeight="1" spans="1:22">
      <c r="A198" s="44">
        <v>5</v>
      </c>
      <c r="B198" s="53" t="s">
        <v>677</v>
      </c>
      <c r="C198" s="187" t="s">
        <v>676</v>
      </c>
      <c r="D198" s="169">
        <v>2016.4</v>
      </c>
      <c r="E198" s="176">
        <v>7140</v>
      </c>
      <c r="F198" s="177">
        <v>0.0001</v>
      </c>
      <c r="G198" s="177">
        <v>0.03</v>
      </c>
      <c r="H198" s="169">
        <v>10</v>
      </c>
      <c r="I198" s="169"/>
      <c r="J198" s="183">
        <v>696</v>
      </c>
      <c r="K198" s="183">
        <v>0</v>
      </c>
      <c r="L198" s="53" t="s">
        <v>497</v>
      </c>
      <c r="M198" s="63"/>
      <c r="N198" s="63"/>
      <c r="O198" s="63"/>
      <c r="P198" s="63"/>
      <c r="Q198" s="63"/>
      <c r="R198" s="63"/>
      <c r="S198" s="63"/>
      <c r="T198" s="63"/>
      <c r="U198" s="63"/>
      <c r="V198" s="63"/>
    </row>
    <row r="199" customHeight="1" spans="1:22">
      <c r="A199" s="44">
        <v>6</v>
      </c>
      <c r="B199" s="53" t="s">
        <v>678</v>
      </c>
      <c r="C199" s="187"/>
      <c r="D199" s="169">
        <v>2016.8</v>
      </c>
      <c r="E199" s="176">
        <v>2936</v>
      </c>
      <c r="F199" s="177">
        <v>0.0001</v>
      </c>
      <c r="G199" s="177">
        <v>0.03</v>
      </c>
      <c r="H199" s="169">
        <v>5</v>
      </c>
      <c r="I199" s="169"/>
      <c r="J199" s="183">
        <v>0</v>
      </c>
      <c r="K199" s="183">
        <v>0</v>
      </c>
      <c r="L199" s="53" t="s">
        <v>497</v>
      </c>
      <c r="M199" s="63"/>
      <c r="N199" s="63"/>
      <c r="O199" s="63"/>
      <c r="P199" s="63"/>
      <c r="Q199" s="63"/>
      <c r="R199" s="63"/>
      <c r="S199" s="63"/>
      <c r="T199" s="63"/>
      <c r="U199" s="63"/>
      <c r="V199" s="63"/>
    </row>
    <row r="200" customHeight="1" spans="1:22">
      <c r="A200" s="44">
        <v>7</v>
      </c>
      <c r="B200" s="53" t="s">
        <v>679</v>
      </c>
      <c r="C200" s="187"/>
      <c r="D200" s="169">
        <v>2016.9</v>
      </c>
      <c r="E200" s="169">
        <v>10085.47</v>
      </c>
      <c r="F200" s="177">
        <v>0.0001</v>
      </c>
      <c r="G200" s="177">
        <v>0.03</v>
      </c>
      <c r="H200" s="169">
        <v>10</v>
      </c>
      <c r="I200" s="169"/>
      <c r="J200" s="183">
        <v>984</v>
      </c>
      <c r="K200" s="183">
        <f>E200*97%/H200</f>
        <v>978.29059</v>
      </c>
      <c r="L200" s="53" t="s">
        <v>497</v>
      </c>
      <c r="M200" s="63"/>
      <c r="N200" s="63"/>
      <c r="O200" s="63"/>
      <c r="P200" s="63"/>
      <c r="Q200" s="63"/>
      <c r="R200" s="63"/>
      <c r="S200" s="63"/>
      <c r="T200" s="63"/>
      <c r="U200" s="63"/>
      <c r="V200" s="63"/>
    </row>
    <row r="201" customHeight="1" spans="1:22">
      <c r="A201" s="44">
        <v>8</v>
      </c>
      <c r="B201" s="53" t="s">
        <v>680</v>
      </c>
      <c r="C201" s="187"/>
      <c r="D201" s="169">
        <v>2016.9</v>
      </c>
      <c r="E201" s="169">
        <v>5640.69</v>
      </c>
      <c r="F201" s="177">
        <v>0.0001</v>
      </c>
      <c r="G201" s="177">
        <v>0.03</v>
      </c>
      <c r="H201" s="169">
        <v>10</v>
      </c>
      <c r="I201" s="169"/>
      <c r="J201" s="183">
        <v>540</v>
      </c>
      <c r="K201" s="183">
        <f t="shared" ref="K201:K214" si="7">E201*97%/H201</f>
        <v>547.14693</v>
      </c>
      <c r="L201" s="53" t="s">
        <v>497</v>
      </c>
      <c r="M201" s="63"/>
      <c r="N201" s="63"/>
      <c r="O201" s="63"/>
      <c r="P201" s="63"/>
      <c r="Q201" s="63"/>
      <c r="R201" s="63"/>
      <c r="S201" s="63"/>
      <c r="T201" s="63"/>
      <c r="U201" s="63"/>
      <c r="V201" s="63"/>
    </row>
    <row r="202" customHeight="1" spans="1:22">
      <c r="A202" s="44">
        <v>9</v>
      </c>
      <c r="B202" s="53" t="s">
        <v>681</v>
      </c>
      <c r="C202" s="187"/>
      <c r="D202" s="169">
        <v>2017.6</v>
      </c>
      <c r="E202" s="176">
        <v>3100</v>
      </c>
      <c r="F202" s="177">
        <v>0.0001</v>
      </c>
      <c r="G202" s="177">
        <v>0.03</v>
      </c>
      <c r="H202" s="169">
        <v>10</v>
      </c>
      <c r="I202" s="169"/>
      <c r="J202" s="183">
        <v>300</v>
      </c>
      <c r="K202" s="183">
        <f t="shared" si="7"/>
        <v>300.7</v>
      </c>
      <c r="L202" s="53" t="s">
        <v>497</v>
      </c>
      <c r="M202" s="63"/>
      <c r="N202" s="63"/>
      <c r="O202" s="63"/>
      <c r="P202" s="63"/>
      <c r="Q202" s="63"/>
      <c r="R202" s="63"/>
      <c r="S202" s="63"/>
      <c r="T202" s="63"/>
      <c r="U202" s="63"/>
      <c r="V202" s="63"/>
    </row>
    <row r="203" customHeight="1" spans="1:22">
      <c r="A203" s="44">
        <v>10</v>
      </c>
      <c r="B203" s="53" t="s">
        <v>682</v>
      </c>
      <c r="C203" s="187"/>
      <c r="D203" s="169">
        <v>2017.8</v>
      </c>
      <c r="E203" s="176">
        <v>3500</v>
      </c>
      <c r="F203" s="177">
        <v>0.0001</v>
      </c>
      <c r="G203" s="177">
        <v>0.03</v>
      </c>
      <c r="H203" s="169">
        <v>10</v>
      </c>
      <c r="I203" s="169"/>
      <c r="J203" s="183">
        <v>348</v>
      </c>
      <c r="K203" s="183">
        <f t="shared" si="7"/>
        <v>339.5</v>
      </c>
      <c r="L203" s="53" t="s">
        <v>497</v>
      </c>
      <c r="M203" s="63"/>
      <c r="N203" s="63"/>
      <c r="O203" s="63"/>
      <c r="P203" s="63"/>
      <c r="Q203" s="63"/>
      <c r="R203" s="63"/>
      <c r="S203" s="63"/>
      <c r="T203" s="63"/>
      <c r="U203" s="63"/>
      <c r="V203" s="63"/>
    </row>
    <row r="204" customHeight="1" spans="1:22">
      <c r="A204" s="44">
        <v>11</v>
      </c>
      <c r="B204" s="53" t="s">
        <v>683</v>
      </c>
      <c r="C204" s="187"/>
      <c r="D204" s="169">
        <v>2018.1</v>
      </c>
      <c r="E204" s="176">
        <v>5936</v>
      </c>
      <c r="F204" s="177">
        <v>0.0001</v>
      </c>
      <c r="G204" s="177">
        <v>0.03</v>
      </c>
      <c r="H204" s="169">
        <v>10</v>
      </c>
      <c r="I204" s="169"/>
      <c r="J204" s="183">
        <v>588</v>
      </c>
      <c r="K204" s="183">
        <f t="shared" si="7"/>
        <v>575.792</v>
      </c>
      <c r="L204" s="53" t="s">
        <v>497</v>
      </c>
      <c r="M204" s="63"/>
      <c r="N204" s="63"/>
      <c r="O204" s="63"/>
      <c r="P204" s="63"/>
      <c r="Q204" s="63"/>
      <c r="R204" s="63"/>
      <c r="S204" s="63"/>
      <c r="T204" s="63"/>
      <c r="U204" s="63"/>
      <c r="V204" s="63"/>
    </row>
    <row r="205" customHeight="1" spans="1:22">
      <c r="A205" s="44">
        <v>12</v>
      </c>
      <c r="B205" s="53" t="s">
        <v>684</v>
      </c>
      <c r="C205" s="187"/>
      <c r="D205" s="169">
        <v>2019.8</v>
      </c>
      <c r="E205" s="176">
        <v>1098</v>
      </c>
      <c r="F205" s="177">
        <v>0.0001</v>
      </c>
      <c r="G205" s="177">
        <v>0.03</v>
      </c>
      <c r="H205" s="169">
        <v>6</v>
      </c>
      <c r="I205" s="169"/>
      <c r="J205" s="183">
        <v>180</v>
      </c>
      <c r="K205" s="183">
        <f t="shared" si="7"/>
        <v>177.51</v>
      </c>
      <c r="L205" s="53" t="s">
        <v>497</v>
      </c>
      <c r="M205" s="63"/>
      <c r="N205" s="63"/>
      <c r="O205" s="63"/>
      <c r="P205" s="63"/>
      <c r="Q205" s="63"/>
      <c r="R205" s="63"/>
      <c r="S205" s="63"/>
      <c r="T205" s="63"/>
      <c r="U205" s="63"/>
      <c r="V205" s="63"/>
    </row>
    <row r="206" customHeight="1" spans="1:22">
      <c r="A206" s="44">
        <v>13</v>
      </c>
      <c r="B206" s="53" t="s">
        <v>685</v>
      </c>
      <c r="C206" s="187" t="s">
        <v>676</v>
      </c>
      <c r="D206" s="188">
        <v>43739</v>
      </c>
      <c r="E206" s="176">
        <v>200500</v>
      </c>
      <c r="F206" s="177">
        <v>0.0001</v>
      </c>
      <c r="G206" s="177">
        <v>0.03</v>
      </c>
      <c r="H206" s="169">
        <v>15</v>
      </c>
      <c r="I206" s="169"/>
      <c r="J206" s="183">
        <v>13356</v>
      </c>
      <c r="K206" s="183">
        <v>0</v>
      </c>
      <c r="L206" s="53" t="s">
        <v>497</v>
      </c>
      <c r="M206" s="63"/>
      <c r="N206" s="63"/>
      <c r="O206" s="63"/>
      <c r="P206" s="63"/>
      <c r="Q206" s="63"/>
      <c r="R206" s="63"/>
      <c r="S206" s="63"/>
      <c r="T206" s="63"/>
      <c r="U206" s="63"/>
      <c r="V206" s="63"/>
    </row>
    <row r="207" customHeight="1" spans="1:22">
      <c r="A207" s="44">
        <v>14</v>
      </c>
      <c r="B207" s="53" t="s">
        <v>686</v>
      </c>
      <c r="C207" s="53"/>
      <c r="D207" s="188">
        <v>43891</v>
      </c>
      <c r="E207" s="176">
        <v>2735</v>
      </c>
      <c r="F207" s="177">
        <v>0.0001</v>
      </c>
      <c r="G207" s="177">
        <v>0.03</v>
      </c>
      <c r="H207" s="169">
        <v>6</v>
      </c>
      <c r="I207" s="169"/>
      <c r="J207" s="183">
        <v>456</v>
      </c>
      <c r="K207" s="183">
        <f t="shared" si="7"/>
        <v>442.158333333333</v>
      </c>
      <c r="L207" s="53" t="s">
        <v>497</v>
      </c>
      <c r="M207" s="63"/>
      <c r="N207" s="63"/>
      <c r="O207" s="63"/>
      <c r="P207" s="63"/>
      <c r="Q207" s="63"/>
      <c r="R207" s="63"/>
      <c r="S207" s="63"/>
      <c r="T207" s="63"/>
      <c r="U207" s="63"/>
      <c r="V207" s="63"/>
    </row>
    <row r="208" customHeight="1" spans="1:22">
      <c r="A208" s="44">
        <v>15</v>
      </c>
      <c r="B208" s="53" t="s">
        <v>687</v>
      </c>
      <c r="C208" s="53"/>
      <c r="D208" s="188">
        <v>44013</v>
      </c>
      <c r="E208" s="176">
        <v>1880</v>
      </c>
      <c r="F208" s="177">
        <v>0.0001</v>
      </c>
      <c r="G208" s="177">
        <v>0.03</v>
      </c>
      <c r="H208" s="169">
        <v>6</v>
      </c>
      <c r="I208" s="169"/>
      <c r="J208" s="183">
        <v>0</v>
      </c>
      <c r="K208" s="183">
        <f t="shared" si="7"/>
        <v>303.933333333333</v>
      </c>
      <c r="L208" s="53" t="s">
        <v>497</v>
      </c>
      <c r="M208" s="63"/>
      <c r="N208" s="63"/>
      <c r="O208" s="63"/>
      <c r="P208" s="63"/>
      <c r="Q208" s="63"/>
      <c r="R208" s="63"/>
      <c r="S208" s="63"/>
      <c r="T208" s="63"/>
      <c r="U208" s="63"/>
      <c r="V208" s="63"/>
    </row>
    <row r="209" customHeight="1" spans="1:22">
      <c r="A209" s="44">
        <v>16</v>
      </c>
      <c r="B209" s="53" t="s">
        <v>685</v>
      </c>
      <c r="C209" s="53" t="s">
        <v>688</v>
      </c>
      <c r="D209" s="188">
        <v>41974</v>
      </c>
      <c r="E209" s="176">
        <v>0</v>
      </c>
      <c r="F209" s="177">
        <v>0.0001</v>
      </c>
      <c r="G209" s="177">
        <v>0.03</v>
      </c>
      <c r="H209" s="169">
        <v>15</v>
      </c>
      <c r="I209" s="169"/>
      <c r="J209" s="183">
        <v>0</v>
      </c>
      <c r="K209" s="183">
        <v>0</v>
      </c>
      <c r="L209" s="53" t="s">
        <v>497</v>
      </c>
      <c r="M209" s="63"/>
      <c r="N209" s="63"/>
      <c r="O209" s="63"/>
      <c r="P209" s="63"/>
      <c r="Q209" s="63"/>
      <c r="R209" s="63"/>
      <c r="S209" s="63"/>
      <c r="T209" s="63"/>
      <c r="U209" s="63"/>
      <c r="V209" s="63"/>
    </row>
    <row r="210" customHeight="1" spans="1:22">
      <c r="A210" s="44">
        <v>17</v>
      </c>
      <c r="B210" s="53" t="s">
        <v>689</v>
      </c>
      <c r="C210" s="53"/>
      <c r="D210" s="188">
        <v>44409</v>
      </c>
      <c r="E210" s="176">
        <v>3620</v>
      </c>
      <c r="F210" s="177">
        <v>0.0001</v>
      </c>
      <c r="G210" s="177">
        <v>0.03</v>
      </c>
      <c r="H210" s="169">
        <v>6</v>
      </c>
      <c r="I210" s="169"/>
      <c r="J210" s="183">
        <v>600</v>
      </c>
      <c r="K210" s="183">
        <f t="shared" si="7"/>
        <v>585.233333333333</v>
      </c>
      <c r="L210" s="53" t="s">
        <v>497</v>
      </c>
      <c r="M210" s="63"/>
      <c r="N210" s="63"/>
      <c r="O210" s="63"/>
      <c r="P210" s="63"/>
      <c r="Q210" s="63"/>
      <c r="R210" s="63"/>
      <c r="S210" s="63"/>
      <c r="T210" s="63"/>
      <c r="U210" s="63"/>
      <c r="V210" s="63"/>
    </row>
    <row r="211" customHeight="1" spans="1:22">
      <c r="A211" s="44">
        <v>18</v>
      </c>
      <c r="B211" s="53" t="s">
        <v>690</v>
      </c>
      <c r="C211" s="53"/>
      <c r="D211" s="188">
        <v>44896</v>
      </c>
      <c r="E211" s="176">
        <v>1500</v>
      </c>
      <c r="F211" s="177">
        <v>0.0001</v>
      </c>
      <c r="G211" s="177">
        <v>0.03</v>
      </c>
      <c r="H211" s="169">
        <v>6</v>
      </c>
      <c r="I211" s="169"/>
      <c r="J211" s="183">
        <v>252</v>
      </c>
      <c r="K211" s="183">
        <f t="shared" si="7"/>
        <v>242.5</v>
      </c>
      <c r="L211" s="53" t="s">
        <v>497</v>
      </c>
      <c r="M211" s="63"/>
      <c r="N211" s="63"/>
      <c r="O211" s="63"/>
      <c r="P211" s="63"/>
      <c r="Q211" s="63"/>
      <c r="R211" s="63"/>
      <c r="S211" s="63"/>
      <c r="T211" s="63"/>
      <c r="U211" s="63"/>
      <c r="V211" s="63"/>
    </row>
    <row r="212" customHeight="1" spans="1:22">
      <c r="A212" s="44">
        <v>19</v>
      </c>
      <c r="B212" s="53" t="s">
        <v>691</v>
      </c>
      <c r="C212" s="53"/>
      <c r="D212" s="188">
        <v>44896</v>
      </c>
      <c r="E212" s="176">
        <v>29100</v>
      </c>
      <c r="F212" s="177">
        <v>0.0001</v>
      </c>
      <c r="G212" s="177">
        <v>0.03</v>
      </c>
      <c r="H212" s="169">
        <v>6</v>
      </c>
      <c r="I212" s="169"/>
      <c r="J212" s="183">
        <v>4848</v>
      </c>
      <c r="K212" s="183">
        <f t="shared" si="7"/>
        <v>4704.5</v>
      </c>
      <c r="L212" s="53" t="s">
        <v>497</v>
      </c>
      <c r="M212" s="63"/>
      <c r="N212" s="63"/>
      <c r="O212" s="63"/>
      <c r="P212" s="63"/>
      <c r="Q212" s="63"/>
      <c r="R212" s="63"/>
      <c r="S212" s="63"/>
      <c r="T212" s="63"/>
      <c r="U212" s="63"/>
      <c r="V212" s="63"/>
    </row>
    <row r="213" customHeight="1" spans="1:22">
      <c r="A213" s="44">
        <v>20</v>
      </c>
      <c r="B213" s="53" t="s">
        <v>743</v>
      </c>
      <c r="C213" s="53"/>
      <c r="D213" s="188">
        <v>45200</v>
      </c>
      <c r="E213" s="176">
        <v>3168</v>
      </c>
      <c r="F213" s="177">
        <v>0.0001</v>
      </c>
      <c r="G213" s="177">
        <v>0.03</v>
      </c>
      <c r="H213" s="169">
        <v>6</v>
      </c>
      <c r="I213" s="169"/>
      <c r="J213" s="183">
        <v>132</v>
      </c>
      <c r="K213" s="183">
        <f>E213*97%/H213/12*2</f>
        <v>85.36</v>
      </c>
      <c r="L213" s="53" t="s">
        <v>497</v>
      </c>
      <c r="M213" s="63"/>
      <c r="N213" s="63"/>
      <c r="O213" s="63"/>
      <c r="P213" s="63"/>
      <c r="Q213" s="63"/>
      <c r="R213" s="63"/>
      <c r="S213" s="63"/>
      <c r="T213" s="63"/>
      <c r="U213" s="63"/>
      <c r="V213" s="63"/>
    </row>
    <row r="214" customHeight="1" spans="1:22">
      <c r="A214" s="44">
        <v>21</v>
      </c>
      <c r="B214" s="44" t="s">
        <v>744</v>
      </c>
      <c r="C214" s="53"/>
      <c r="D214" s="189">
        <v>45261</v>
      </c>
      <c r="E214" s="190">
        <v>3800</v>
      </c>
      <c r="F214" s="177">
        <v>0.0001</v>
      </c>
      <c r="G214" s="177">
        <v>0.03</v>
      </c>
      <c r="H214" s="44">
        <v>6</v>
      </c>
      <c r="I214" s="44"/>
      <c r="J214" s="183">
        <v>53</v>
      </c>
      <c r="K214" s="183">
        <v>0</v>
      </c>
      <c r="L214" s="53" t="s">
        <v>497</v>
      </c>
      <c r="M214" s="63"/>
      <c r="N214" s="63"/>
      <c r="O214" s="63"/>
      <c r="P214" s="63"/>
      <c r="Q214" s="63"/>
      <c r="R214" s="63"/>
      <c r="S214" s="63"/>
      <c r="T214" s="63"/>
      <c r="U214" s="63"/>
      <c r="V214" s="63"/>
    </row>
    <row r="215" customHeight="1" spans="1:22">
      <c r="A215" s="44" t="s">
        <v>692</v>
      </c>
      <c r="B215" s="191" t="s">
        <v>693</v>
      </c>
      <c r="C215" s="52"/>
      <c r="D215" s="174"/>
      <c r="E215" s="175">
        <f>SUM(E216:E232)</f>
        <v>142486</v>
      </c>
      <c r="F215" s="175"/>
      <c r="G215" s="175"/>
      <c r="H215" s="175"/>
      <c r="I215" s="175"/>
      <c r="J215" s="175">
        <f>SUM(J216:J232)</f>
        <v>14905.04</v>
      </c>
      <c r="K215" s="175">
        <f>SUM(K216:K232)</f>
        <v>14623.0733333333</v>
      </c>
      <c r="L215" s="52"/>
      <c r="M215" s="63"/>
      <c r="N215" s="63"/>
      <c r="O215" s="63"/>
      <c r="P215" s="63"/>
      <c r="Q215" s="63"/>
      <c r="R215" s="63"/>
      <c r="S215" s="63"/>
      <c r="T215" s="63"/>
      <c r="U215" s="63"/>
      <c r="V215" s="63"/>
    </row>
    <row r="216" customHeight="1" spans="1:22">
      <c r="A216" s="44">
        <v>1</v>
      </c>
      <c r="B216" s="53" t="s">
        <v>694</v>
      </c>
      <c r="C216" s="44"/>
      <c r="D216" s="172">
        <v>42156</v>
      </c>
      <c r="E216" s="176">
        <v>4850</v>
      </c>
      <c r="F216" s="171">
        <v>0</v>
      </c>
      <c r="G216" s="171">
        <v>0.03</v>
      </c>
      <c r="H216" s="169">
        <v>6</v>
      </c>
      <c r="I216" s="169"/>
      <c r="J216" s="195">
        <v>0</v>
      </c>
      <c r="K216" s="195">
        <v>0</v>
      </c>
      <c r="L216" s="53" t="s">
        <v>497</v>
      </c>
      <c r="M216" s="63"/>
      <c r="N216" s="63"/>
      <c r="O216" s="63"/>
      <c r="P216" s="63"/>
      <c r="Q216" s="63"/>
      <c r="R216" s="63"/>
      <c r="S216" s="63"/>
      <c r="T216" s="63"/>
      <c r="U216" s="63"/>
      <c r="V216" s="63"/>
    </row>
    <row r="217" customHeight="1" spans="1:22">
      <c r="A217" s="44">
        <v>2</v>
      </c>
      <c r="B217" s="53" t="s">
        <v>695</v>
      </c>
      <c r="C217" s="44"/>
      <c r="D217" s="172">
        <v>42644</v>
      </c>
      <c r="E217" s="176">
        <v>27045</v>
      </c>
      <c r="F217" s="171">
        <v>0</v>
      </c>
      <c r="G217" s="171">
        <v>0.03</v>
      </c>
      <c r="H217" s="169">
        <v>5</v>
      </c>
      <c r="I217" s="169"/>
      <c r="J217" s="195">
        <v>0</v>
      </c>
      <c r="K217" s="195">
        <v>0</v>
      </c>
      <c r="L217" s="53" t="s">
        <v>497</v>
      </c>
      <c r="M217" s="63"/>
      <c r="N217" s="63"/>
      <c r="O217" s="63"/>
      <c r="P217" s="63"/>
      <c r="Q217" s="63"/>
      <c r="R217" s="63"/>
      <c r="S217" s="63"/>
      <c r="T217" s="63"/>
      <c r="U217" s="63"/>
      <c r="V217" s="63"/>
    </row>
    <row r="218" customHeight="1" spans="1:22">
      <c r="A218" s="44">
        <v>3</v>
      </c>
      <c r="B218" s="53" t="s">
        <v>696</v>
      </c>
      <c r="C218" s="44"/>
      <c r="D218" s="172">
        <v>42948</v>
      </c>
      <c r="E218" s="176">
        <v>8820</v>
      </c>
      <c r="F218" s="171">
        <v>0.0139</v>
      </c>
      <c r="G218" s="171">
        <v>0.03</v>
      </c>
      <c r="H218" s="169">
        <v>6</v>
      </c>
      <c r="I218" s="169"/>
      <c r="J218" s="195">
        <v>1012</v>
      </c>
      <c r="K218" s="195">
        <f>E218*97%/H218/12*8</f>
        <v>950.6</v>
      </c>
      <c r="L218" s="53" t="s">
        <v>497</v>
      </c>
      <c r="M218" s="63"/>
      <c r="N218" s="63"/>
      <c r="O218" s="63"/>
      <c r="P218" s="63"/>
      <c r="Q218" s="63"/>
      <c r="R218" s="63"/>
      <c r="S218" s="63"/>
      <c r="T218" s="63"/>
      <c r="U218" s="63"/>
      <c r="V218" s="63"/>
    </row>
    <row r="219" customHeight="1" spans="1:22">
      <c r="A219" s="44">
        <v>4</v>
      </c>
      <c r="B219" s="53" t="s">
        <v>697</v>
      </c>
      <c r="C219" s="44"/>
      <c r="D219" s="172">
        <v>42948</v>
      </c>
      <c r="E219" s="176">
        <v>8850</v>
      </c>
      <c r="F219" s="171">
        <v>0.0139</v>
      </c>
      <c r="G219" s="171">
        <v>0.03</v>
      </c>
      <c r="H219" s="169">
        <v>6</v>
      </c>
      <c r="I219" s="169"/>
      <c r="J219" s="195">
        <v>978</v>
      </c>
      <c r="K219" s="195">
        <f t="shared" ref="K219:K221" si="8">E219*97%/H219/12*8</f>
        <v>953.833333333333</v>
      </c>
      <c r="L219" s="53" t="s">
        <v>497</v>
      </c>
      <c r="M219" s="63"/>
      <c r="N219" s="63"/>
      <c r="O219" s="63"/>
      <c r="P219" s="63"/>
      <c r="Q219" s="63"/>
      <c r="R219" s="63"/>
      <c r="S219" s="63"/>
      <c r="T219" s="63"/>
      <c r="U219" s="63"/>
      <c r="V219" s="63"/>
    </row>
    <row r="220" customHeight="1" spans="1:22">
      <c r="A220" s="44">
        <v>5</v>
      </c>
      <c r="B220" s="53" t="s">
        <v>698</v>
      </c>
      <c r="C220" s="44"/>
      <c r="D220" s="172">
        <v>42948</v>
      </c>
      <c r="E220" s="176">
        <v>3360</v>
      </c>
      <c r="F220" s="171">
        <v>0.0139</v>
      </c>
      <c r="G220" s="171">
        <v>0.03</v>
      </c>
      <c r="H220" s="169">
        <v>6</v>
      </c>
      <c r="I220" s="169"/>
      <c r="J220" s="195">
        <v>416</v>
      </c>
      <c r="K220" s="195">
        <f t="shared" si="8"/>
        <v>362.133333333333</v>
      </c>
      <c r="L220" s="53" t="s">
        <v>497</v>
      </c>
      <c r="M220" s="63"/>
      <c r="N220" s="63"/>
      <c r="O220" s="63"/>
      <c r="P220" s="63"/>
      <c r="Q220" s="63"/>
      <c r="R220" s="63"/>
      <c r="S220" s="63"/>
      <c r="T220" s="63"/>
      <c r="U220" s="63"/>
      <c r="V220" s="63"/>
    </row>
    <row r="221" customHeight="1" spans="1:22">
      <c r="A221" s="44">
        <v>6</v>
      </c>
      <c r="B221" s="53" t="s">
        <v>699</v>
      </c>
      <c r="C221" s="44"/>
      <c r="D221" s="172">
        <v>42979</v>
      </c>
      <c r="E221" s="176">
        <v>18400</v>
      </c>
      <c r="F221" s="171">
        <v>0.0139</v>
      </c>
      <c r="G221" s="171">
        <v>0.03</v>
      </c>
      <c r="H221" s="169">
        <v>6</v>
      </c>
      <c r="I221" s="169"/>
      <c r="J221" s="195">
        <v>2335</v>
      </c>
      <c r="K221" s="195">
        <f>E221*97%/H221/12*9</f>
        <v>2231</v>
      </c>
      <c r="L221" s="53" t="s">
        <v>497</v>
      </c>
      <c r="M221" s="63"/>
      <c r="N221" s="63"/>
      <c r="O221" s="63"/>
      <c r="P221" s="63"/>
      <c r="Q221" s="63"/>
      <c r="R221" s="63"/>
      <c r="S221" s="63"/>
      <c r="T221" s="63"/>
      <c r="U221" s="63"/>
      <c r="V221" s="63"/>
    </row>
    <row r="222" customHeight="1" spans="1:22">
      <c r="A222" s="44">
        <v>7</v>
      </c>
      <c r="B222" s="53" t="s">
        <v>695</v>
      </c>
      <c r="C222" s="44"/>
      <c r="D222" s="172">
        <v>42979</v>
      </c>
      <c r="E222" s="176">
        <v>3883</v>
      </c>
      <c r="F222" s="171">
        <v>0</v>
      </c>
      <c r="G222" s="171">
        <v>0.03</v>
      </c>
      <c r="H222" s="169">
        <v>5</v>
      </c>
      <c r="I222" s="169"/>
      <c r="J222" s="195">
        <v>0</v>
      </c>
      <c r="K222" s="195">
        <v>0</v>
      </c>
      <c r="L222" s="53" t="s">
        <v>497</v>
      </c>
      <c r="M222" s="63"/>
      <c r="N222" s="63"/>
      <c r="O222" s="63"/>
      <c r="P222" s="63"/>
      <c r="Q222" s="63"/>
      <c r="R222" s="63"/>
      <c r="S222" s="63"/>
      <c r="T222" s="63"/>
      <c r="U222" s="63"/>
      <c r="V222" s="63"/>
    </row>
    <row r="223" customHeight="1" spans="1:22">
      <c r="A223" s="44">
        <v>8</v>
      </c>
      <c r="B223" s="53" t="s">
        <v>700</v>
      </c>
      <c r="C223" s="44"/>
      <c r="D223" s="172">
        <v>43344</v>
      </c>
      <c r="E223" s="176">
        <v>3112</v>
      </c>
      <c r="F223" s="171">
        <v>0.0139</v>
      </c>
      <c r="G223" s="171">
        <v>0.03</v>
      </c>
      <c r="H223" s="169">
        <v>6</v>
      </c>
      <c r="I223" s="169"/>
      <c r="J223" s="195">
        <v>516</v>
      </c>
      <c r="K223" s="195">
        <f>E223*97%/H223</f>
        <v>503.106666666667</v>
      </c>
      <c r="L223" s="53" t="s">
        <v>497</v>
      </c>
      <c r="M223" s="63"/>
      <c r="N223" s="63"/>
      <c r="O223" s="63"/>
      <c r="P223" s="63"/>
      <c r="Q223" s="63"/>
      <c r="R223" s="63"/>
      <c r="S223" s="63"/>
      <c r="T223" s="63"/>
      <c r="U223" s="63"/>
      <c r="V223" s="63"/>
    </row>
    <row r="224" customHeight="1" spans="1:22">
      <c r="A224" s="44">
        <v>9</v>
      </c>
      <c r="B224" s="53" t="s">
        <v>701</v>
      </c>
      <c r="C224" s="44"/>
      <c r="D224" s="172">
        <v>43466</v>
      </c>
      <c r="E224" s="176">
        <v>3450</v>
      </c>
      <c r="F224" s="171">
        <v>0.0139</v>
      </c>
      <c r="G224" s="171">
        <v>0.03</v>
      </c>
      <c r="H224" s="169">
        <v>6</v>
      </c>
      <c r="I224" s="169"/>
      <c r="J224" s="195">
        <v>576</v>
      </c>
      <c r="K224" s="195">
        <f t="shared" ref="K224:K231" si="9">E224*97%/H224</f>
        <v>557.75</v>
      </c>
      <c r="L224" s="53" t="s">
        <v>497</v>
      </c>
      <c r="M224" s="63"/>
      <c r="N224" s="63"/>
      <c r="O224" s="63"/>
      <c r="P224" s="63"/>
      <c r="Q224" s="63"/>
      <c r="R224" s="63"/>
      <c r="S224" s="63"/>
      <c r="T224" s="63"/>
      <c r="U224" s="63"/>
      <c r="V224" s="63"/>
    </row>
    <row r="225" customHeight="1" spans="1:22">
      <c r="A225" s="44">
        <v>10</v>
      </c>
      <c r="B225" s="53" t="s">
        <v>702</v>
      </c>
      <c r="C225" s="44"/>
      <c r="D225" s="172">
        <v>43739</v>
      </c>
      <c r="E225" s="176">
        <v>9600</v>
      </c>
      <c r="F225" s="171">
        <v>0.0139</v>
      </c>
      <c r="G225" s="171">
        <v>0.03</v>
      </c>
      <c r="H225" s="169">
        <v>6</v>
      </c>
      <c r="I225" s="169"/>
      <c r="J225" s="195">
        <v>1596</v>
      </c>
      <c r="K225" s="195">
        <f t="shared" si="9"/>
        <v>1552</v>
      </c>
      <c r="L225" s="53" t="s">
        <v>497</v>
      </c>
      <c r="M225" s="63"/>
      <c r="N225" s="63"/>
      <c r="O225" s="63"/>
      <c r="P225" s="63"/>
      <c r="Q225" s="63"/>
      <c r="R225" s="63"/>
      <c r="S225" s="63"/>
      <c r="T225" s="63"/>
      <c r="U225" s="63"/>
      <c r="V225" s="63"/>
    </row>
    <row r="226" customHeight="1" spans="1:22">
      <c r="A226" s="44">
        <v>11</v>
      </c>
      <c r="B226" s="53" t="s">
        <v>703</v>
      </c>
      <c r="C226" s="44"/>
      <c r="D226" s="172">
        <v>43800</v>
      </c>
      <c r="E226" s="176">
        <v>1580</v>
      </c>
      <c r="F226" s="171">
        <v>0.0139</v>
      </c>
      <c r="G226" s="171">
        <v>0.03</v>
      </c>
      <c r="H226" s="169">
        <v>6</v>
      </c>
      <c r="I226" s="169"/>
      <c r="J226" s="195">
        <v>264</v>
      </c>
      <c r="K226" s="195">
        <f t="shared" si="9"/>
        <v>255.433333333333</v>
      </c>
      <c r="L226" s="53" t="s">
        <v>497</v>
      </c>
      <c r="M226" s="63"/>
      <c r="N226" s="63"/>
      <c r="O226" s="63"/>
      <c r="P226" s="63"/>
      <c r="Q226" s="63"/>
      <c r="R226" s="63"/>
      <c r="S226" s="63"/>
      <c r="T226" s="63"/>
      <c r="U226" s="63"/>
      <c r="V226" s="63"/>
    </row>
    <row r="227" customHeight="1" spans="1:22">
      <c r="A227" s="44">
        <v>12</v>
      </c>
      <c r="B227" s="53" t="s">
        <v>704</v>
      </c>
      <c r="C227" s="44"/>
      <c r="D227" s="172">
        <v>43800</v>
      </c>
      <c r="E227" s="176">
        <v>28300</v>
      </c>
      <c r="F227" s="171">
        <v>0.0139</v>
      </c>
      <c r="G227" s="171">
        <v>0.03</v>
      </c>
      <c r="H227" s="169">
        <v>6</v>
      </c>
      <c r="I227" s="169"/>
      <c r="J227" s="195">
        <v>4716</v>
      </c>
      <c r="K227" s="195">
        <f t="shared" si="9"/>
        <v>4575.16666666667</v>
      </c>
      <c r="L227" s="53" t="s">
        <v>497</v>
      </c>
      <c r="M227" s="63"/>
      <c r="N227" s="63"/>
      <c r="O227" s="63"/>
      <c r="P227" s="63"/>
      <c r="Q227" s="63"/>
      <c r="R227" s="63"/>
      <c r="S227" s="63"/>
      <c r="T227" s="63"/>
      <c r="U227" s="63"/>
      <c r="V227" s="63"/>
    </row>
    <row r="228" customHeight="1" spans="1:22">
      <c r="A228" s="44">
        <v>13</v>
      </c>
      <c r="B228" s="53" t="s">
        <v>705</v>
      </c>
      <c r="C228" s="44"/>
      <c r="D228" s="172">
        <v>43891</v>
      </c>
      <c r="E228" s="176">
        <v>3360</v>
      </c>
      <c r="F228" s="171">
        <v>0.0139</v>
      </c>
      <c r="G228" s="171">
        <v>0.03</v>
      </c>
      <c r="H228" s="169">
        <v>3</v>
      </c>
      <c r="I228" s="169">
        <v>5</v>
      </c>
      <c r="J228" s="195">
        <v>291</v>
      </c>
      <c r="K228" s="195">
        <f>E228*97%/I228</f>
        <v>651.84</v>
      </c>
      <c r="L228" s="53" t="s">
        <v>497</v>
      </c>
      <c r="M228" s="63"/>
      <c r="N228" s="63"/>
      <c r="O228" s="63"/>
      <c r="P228" s="63"/>
      <c r="Q228" s="63"/>
      <c r="R228" s="63"/>
      <c r="S228" s="63"/>
      <c r="T228" s="63"/>
      <c r="U228" s="63"/>
      <c r="V228" s="63"/>
    </row>
    <row r="229" customHeight="1" spans="1:22">
      <c r="A229" s="44">
        <v>14</v>
      </c>
      <c r="B229" s="53" t="s">
        <v>706</v>
      </c>
      <c r="C229" s="44"/>
      <c r="D229" s="172">
        <v>44409</v>
      </c>
      <c r="E229" s="176">
        <v>2550</v>
      </c>
      <c r="F229" s="171">
        <v>0.0139</v>
      </c>
      <c r="G229" s="171">
        <v>0.03</v>
      </c>
      <c r="H229" s="169">
        <v>6</v>
      </c>
      <c r="I229" s="169"/>
      <c r="J229" s="195">
        <v>425.04</v>
      </c>
      <c r="K229" s="195">
        <f t="shared" si="9"/>
        <v>412.25</v>
      </c>
      <c r="L229" s="53" t="s">
        <v>497</v>
      </c>
      <c r="M229" s="63"/>
      <c r="N229" s="63"/>
      <c r="O229" s="63"/>
      <c r="P229" s="63"/>
      <c r="Q229" s="63"/>
      <c r="R229" s="63"/>
      <c r="S229" s="63"/>
      <c r="T229" s="63"/>
      <c r="U229" s="63"/>
      <c r="V229" s="63"/>
    </row>
    <row r="230" customHeight="1" spans="1:22">
      <c r="A230" s="44">
        <v>15</v>
      </c>
      <c r="B230" s="53" t="s">
        <v>745</v>
      </c>
      <c r="C230" s="44"/>
      <c r="D230" s="172">
        <v>44805</v>
      </c>
      <c r="E230" s="176">
        <v>7890</v>
      </c>
      <c r="F230" s="171">
        <v>0.0139</v>
      </c>
      <c r="G230" s="171">
        <v>0.03</v>
      </c>
      <c r="H230" s="169">
        <v>6</v>
      </c>
      <c r="I230" s="169"/>
      <c r="J230" s="195">
        <v>1320</v>
      </c>
      <c r="K230" s="195">
        <f t="shared" si="9"/>
        <v>1275.55</v>
      </c>
      <c r="L230" s="53" t="s">
        <v>497</v>
      </c>
      <c r="M230" s="63"/>
      <c r="N230" s="63"/>
      <c r="O230" s="63"/>
      <c r="P230" s="63"/>
      <c r="Q230" s="63"/>
      <c r="R230" s="63"/>
      <c r="S230" s="63"/>
      <c r="T230" s="63"/>
      <c r="U230" s="63"/>
      <c r="V230" s="63"/>
    </row>
    <row r="231" customHeight="1" spans="1:22">
      <c r="A231" s="44">
        <v>16</v>
      </c>
      <c r="B231" s="44" t="s">
        <v>746</v>
      </c>
      <c r="C231" s="44"/>
      <c r="D231" s="189">
        <v>45078</v>
      </c>
      <c r="E231" s="192">
        <v>2636</v>
      </c>
      <c r="F231" s="171">
        <v>0.0139</v>
      </c>
      <c r="G231" s="171">
        <v>0.03</v>
      </c>
      <c r="H231" s="44">
        <v>6</v>
      </c>
      <c r="I231" s="44"/>
      <c r="J231" s="195">
        <v>259</v>
      </c>
      <c r="K231" s="195">
        <f>E231*97%/H231/12*6</f>
        <v>213.076666666667</v>
      </c>
      <c r="L231" s="53" t="s">
        <v>497</v>
      </c>
      <c r="M231" s="63"/>
      <c r="N231" s="63"/>
      <c r="O231" s="63"/>
      <c r="P231" s="63"/>
      <c r="Q231" s="63"/>
      <c r="R231" s="63"/>
      <c r="S231" s="63"/>
      <c r="T231" s="63"/>
      <c r="U231" s="63"/>
      <c r="V231" s="63"/>
    </row>
    <row r="232" customHeight="1" spans="1:22">
      <c r="A232" s="44">
        <v>2</v>
      </c>
      <c r="B232" s="53" t="s">
        <v>747</v>
      </c>
      <c r="C232" s="44"/>
      <c r="D232" s="189">
        <v>45200</v>
      </c>
      <c r="E232" s="192">
        <v>4800</v>
      </c>
      <c r="F232" s="171">
        <v>0.0139</v>
      </c>
      <c r="G232" s="171">
        <v>0.03</v>
      </c>
      <c r="H232" s="44">
        <v>6</v>
      </c>
      <c r="I232" s="44"/>
      <c r="J232" s="195">
        <v>201</v>
      </c>
      <c r="K232" s="195">
        <f>E232*97%/H232/12*2</f>
        <v>129.333333333333</v>
      </c>
      <c r="L232" s="53" t="s">
        <v>497</v>
      </c>
      <c r="M232" s="63"/>
      <c r="N232" s="63"/>
      <c r="O232" s="63"/>
      <c r="P232" s="63"/>
      <c r="Q232" s="63"/>
      <c r="R232" s="63"/>
      <c r="S232" s="63"/>
      <c r="T232" s="63"/>
      <c r="U232" s="63"/>
      <c r="V232" s="63"/>
    </row>
    <row r="233" customHeight="1" spans="1:22">
      <c r="A233" s="44" t="s">
        <v>707</v>
      </c>
      <c r="B233" s="191" t="s">
        <v>708</v>
      </c>
      <c r="C233" s="52"/>
      <c r="D233" s="174"/>
      <c r="E233" s="175">
        <f>E234</f>
        <v>55439.06</v>
      </c>
      <c r="F233" s="175"/>
      <c r="G233" s="175"/>
      <c r="H233" s="175"/>
      <c r="I233" s="175"/>
      <c r="J233" s="175">
        <f>J234</f>
        <v>5376</v>
      </c>
      <c r="K233" s="175">
        <f>K234</f>
        <v>5377.58882</v>
      </c>
      <c r="L233" s="52"/>
      <c r="M233" s="63"/>
      <c r="N233" s="63"/>
      <c r="O233" s="63"/>
      <c r="P233" s="63"/>
      <c r="Q233" s="63"/>
      <c r="R233" s="63"/>
      <c r="S233" s="63"/>
      <c r="T233" s="63"/>
      <c r="U233" s="63"/>
      <c r="V233" s="63"/>
    </row>
    <row r="234" customHeight="1" spans="1:22">
      <c r="A234" s="44">
        <v>1</v>
      </c>
      <c r="B234" s="53" t="s">
        <v>709</v>
      </c>
      <c r="C234" s="44"/>
      <c r="D234" s="172">
        <v>42339</v>
      </c>
      <c r="E234" s="176">
        <v>55439.06</v>
      </c>
      <c r="F234" s="171">
        <v>0.0139</v>
      </c>
      <c r="G234" s="171">
        <v>0.03</v>
      </c>
      <c r="H234" s="169">
        <v>10</v>
      </c>
      <c r="I234" s="169"/>
      <c r="J234" s="195">
        <v>5376</v>
      </c>
      <c r="K234" s="195">
        <f>E234*97%/H234</f>
        <v>5377.58882</v>
      </c>
      <c r="L234" s="53" t="s">
        <v>497</v>
      </c>
      <c r="M234" s="63"/>
      <c r="N234" s="63"/>
      <c r="O234" s="63"/>
      <c r="P234" s="63"/>
      <c r="Q234" s="63"/>
      <c r="R234" s="63"/>
      <c r="S234" s="63"/>
      <c r="T234" s="63"/>
      <c r="U234" s="63"/>
      <c r="V234" s="63"/>
    </row>
    <row r="235" customHeight="1" spans="1:22">
      <c r="A235" s="44" t="s">
        <v>710</v>
      </c>
      <c r="B235" s="191" t="s">
        <v>711</v>
      </c>
      <c r="C235" s="52"/>
      <c r="D235" s="174"/>
      <c r="E235" s="175">
        <f>SUM(E236:E254)</f>
        <v>68508</v>
      </c>
      <c r="F235" s="175"/>
      <c r="G235" s="175"/>
      <c r="H235" s="175"/>
      <c r="I235" s="175"/>
      <c r="J235" s="175">
        <f>SUM(J236:J254)</f>
        <v>7243</v>
      </c>
      <c r="K235" s="175">
        <f>SUM(K236:K254)</f>
        <v>7264.16833333333</v>
      </c>
      <c r="L235" s="52"/>
      <c r="M235" s="63"/>
      <c r="N235" s="63"/>
      <c r="O235" s="63"/>
      <c r="P235" s="63"/>
      <c r="Q235" s="63"/>
      <c r="R235" s="63"/>
      <c r="S235" s="63"/>
      <c r="T235" s="63"/>
      <c r="U235" s="63"/>
      <c r="V235" s="63"/>
    </row>
    <row r="236" customHeight="1" spans="1:22">
      <c r="A236" s="44">
        <v>1</v>
      </c>
      <c r="B236" s="53" t="s">
        <v>712</v>
      </c>
      <c r="C236" s="44"/>
      <c r="D236" s="172">
        <v>42156</v>
      </c>
      <c r="E236" s="176">
        <v>5700</v>
      </c>
      <c r="F236" s="171">
        <v>0</v>
      </c>
      <c r="G236" s="171">
        <v>0.03</v>
      </c>
      <c r="H236" s="169">
        <v>6</v>
      </c>
      <c r="I236" s="169"/>
      <c r="J236" s="195">
        <v>0</v>
      </c>
      <c r="K236" s="195">
        <v>0</v>
      </c>
      <c r="L236" s="53" t="s">
        <v>497</v>
      </c>
      <c r="M236" s="63"/>
      <c r="N236" s="63"/>
      <c r="O236" s="63"/>
      <c r="P236" s="63"/>
      <c r="Q236" s="63"/>
      <c r="R236" s="63"/>
      <c r="S236" s="63"/>
      <c r="T236" s="63"/>
      <c r="U236" s="63"/>
      <c r="V236" s="63"/>
    </row>
    <row r="237" customHeight="1" spans="1:22">
      <c r="A237" s="44">
        <v>2</v>
      </c>
      <c r="B237" s="53" t="s">
        <v>713</v>
      </c>
      <c r="C237" s="44"/>
      <c r="D237" s="172">
        <v>42795</v>
      </c>
      <c r="E237" s="176">
        <v>3380</v>
      </c>
      <c r="F237" s="171">
        <v>0.0139</v>
      </c>
      <c r="G237" s="171">
        <v>0.03</v>
      </c>
      <c r="H237" s="169">
        <v>6</v>
      </c>
      <c r="I237" s="169"/>
      <c r="J237" s="195">
        <v>137</v>
      </c>
      <c r="K237" s="195">
        <f>E237*97%/H237/12*3</f>
        <v>136.608333333333</v>
      </c>
      <c r="L237" s="53" t="s">
        <v>497</v>
      </c>
      <c r="M237" s="63"/>
      <c r="N237" s="63"/>
      <c r="O237" s="63"/>
      <c r="P237" s="63"/>
      <c r="Q237" s="63"/>
      <c r="R237" s="63"/>
      <c r="S237" s="63"/>
      <c r="T237" s="63"/>
      <c r="U237" s="63"/>
      <c r="V237" s="63"/>
    </row>
    <row r="238" customHeight="1" spans="1:22">
      <c r="A238" s="44">
        <v>3</v>
      </c>
      <c r="B238" s="53" t="s">
        <v>714</v>
      </c>
      <c r="C238" s="44"/>
      <c r="D238" s="172">
        <v>42795</v>
      </c>
      <c r="E238" s="176">
        <v>2960</v>
      </c>
      <c r="F238" s="171">
        <v>0.0139</v>
      </c>
      <c r="G238" s="171">
        <v>0.03</v>
      </c>
      <c r="H238" s="169">
        <v>6</v>
      </c>
      <c r="I238" s="169"/>
      <c r="J238" s="195">
        <v>131</v>
      </c>
      <c r="K238" s="195">
        <f t="shared" ref="K238:K240" si="10">E238*97%/H238/12*3</f>
        <v>119.633333333333</v>
      </c>
      <c r="L238" s="53" t="s">
        <v>497</v>
      </c>
      <c r="M238" s="63"/>
      <c r="N238" s="63"/>
      <c r="O238" s="63"/>
      <c r="P238" s="63"/>
      <c r="Q238" s="63"/>
      <c r="R238" s="63"/>
      <c r="S238" s="63"/>
      <c r="T238" s="63"/>
      <c r="U238" s="63"/>
      <c r="V238" s="63"/>
    </row>
    <row r="239" s="156" customFormat="1" customHeight="1" spans="1:22">
      <c r="A239" s="44">
        <v>4</v>
      </c>
      <c r="B239" s="53" t="s">
        <v>715</v>
      </c>
      <c r="C239" s="44"/>
      <c r="D239" s="172">
        <v>42795</v>
      </c>
      <c r="E239" s="176">
        <v>2899</v>
      </c>
      <c r="F239" s="171">
        <v>0.0139</v>
      </c>
      <c r="G239" s="171">
        <v>0.03</v>
      </c>
      <c r="H239" s="169">
        <v>6</v>
      </c>
      <c r="I239" s="169"/>
      <c r="J239" s="195">
        <v>139</v>
      </c>
      <c r="K239" s="195">
        <f t="shared" si="10"/>
        <v>117.167916666667</v>
      </c>
      <c r="L239" s="53" t="s">
        <v>497</v>
      </c>
      <c r="M239" s="63"/>
      <c r="N239" s="63"/>
      <c r="O239" s="63"/>
      <c r="P239" s="63"/>
      <c r="Q239" s="63"/>
      <c r="R239" s="63"/>
      <c r="S239" s="63"/>
      <c r="T239" s="63"/>
      <c r="U239" s="63"/>
      <c r="V239" s="63"/>
    </row>
    <row r="240" s="156" customFormat="1" customHeight="1" spans="1:22">
      <c r="A240" s="44">
        <v>5</v>
      </c>
      <c r="B240" s="53" t="s">
        <v>716</v>
      </c>
      <c r="C240" s="44"/>
      <c r="D240" s="172">
        <v>42979</v>
      </c>
      <c r="E240" s="176">
        <v>3770</v>
      </c>
      <c r="F240" s="171">
        <v>0.0139</v>
      </c>
      <c r="G240" s="171">
        <v>0.03</v>
      </c>
      <c r="H240" s="169">
        <v>6</v>
      </c>
      <c r="I240" s="169"/>
      <c r="J240" s="195">
        <v>494</v>
      </c>
      <c r="K240" s="195">
        <f>E240*97%/H240/12*9</f>
        <v>457.1125</v>
      </c>
      <c r="L240" s="53" t="s">
        <v>497</v>
      </c>
      <c r="M240" s="63"/>
      <c r="N240" s="63"/>
      <c r="O240" s="63"/>
      <c r="P240" s="63"/>
      <c r="Q240" s="63"/>
      <c r="R240" s="63"/>
      <c r="S240" s="63"/>
      <c r="T240" s="63"/>
      <c r="U240" s="63"/>
      <c r="V240" s="63"/>
    </row>
    <row r="241" s="156" customFormat="1" customHeight="1" spans="1:22">
      <c r="A241" s="44">
        <v>6</v>
      </c>
      <c r="B241" s="53" t="s">
        <v>717</v>
      </c>
      <c r="C241" s="44"/>
      <c r="D241" s="172">
        <v>43221</v>
      </c>
      <c r="E241" s="176">
        <v>2599</v>
      </c>
      <c r="F241" s="171">
        <v>0.0139</v>
      </c>
      <c r="G241" s="171">
        <v>0.03</v>
      </c>
      <c r="H241" s="169">
        <v>6</v>
      </c>
      <c r="I241" s="169"/>
      <c r="J241" s="195">
        <v>432</v>
      </c>
      <c r="K241" s="195">
        <f>E241*97%/H241</f>
        <v>420.171666666667</v>
      </c>
      <c r="L241" s="53" t="s">
        <v>497</v>
      </c>
      <c r="M241" s="63"/>
      <c r="N241" s="63"/>
      <c r="O241" s="63"/>
      <c r="P241" s="63"/>
      <c r="Q241" s="63"/>
      <c r="R241" s="63"/>
      <c r="S241" s="63"/>
      <c r="T241" s="63"/>
      <c r="U241" s="63"/>
      <c r="V241" s="63"/>
    </row>
    <row r="242" s="156" customFormat="1" customHeight="1" spans="1:22">
      <c r="A242" s="44">
        <v>7</v>
      </c>
      <c r="B242" s="53" t="s">
        <v>717</v>
      </c>
      <c r="C242" s="44"/>
      <c r="D242" s="172">
        <v>43313</v>
      </c>
      <c r="E242" s="176">
        <v>1860</v>
      </c>
      <c r="F242" s="171">
        <v>0.0139</v>
      </c>
      <c r="G242" s="171">
        <v>0.03</v>
      </c>
      <c r="H242" s="169">
        <v>6</v>
      </c>
      <c r="I242" s="169"/>
      <c r="J242" s="195">
        <v>300</v>
      </c>
      <c r="K242" s="195">
        <f t="shared" ref="K242:K254" si="11">E242*97%/H242</f>
        <v>300.7</v>
      </c>
      <c r="L242" s="53" t="s">
        <v>497</v>
      </c>
      <c r="M242" s="63"/>
      <c r="N242" s="63"/>
      <c r="O242" s="63"/>
      <c r="P242" s="63"/>
      <c r="Q242" s="63"/>
      <c r="R242" s="63"/>
      <c r="S242" s="63"/>
      <c r="T242" s="63"/>
      <c r="U242" s="63"/>
      <c r="V242" s="63"/>
    </row>
    <row r="243" s="156" customFormat="1" customHeight="1" spans="1:22">
      <c r="A243" s="44">
        <v>8</v>
      </c>
      <c r="B243" s="53" t="s">
        <v>716</v>
      </c>
      <c r="C243" s="44"/>
      <c r="D243" s="172">
        <v>43466</v>
      </c>
      <c r="E243" s="176">
        <v>3469</v>
      </c>
      <c r="F243" s="171">
        <v>0.0139</v>
      </c>
      <c r="G243" s="171">
        <v>0.03</v>
      </c>
      <c r="H243" s="169">
        <v>6</v>
      </c>
      <c r="I243" s="169"/>
      <c r="J243" s="195">
        <v>576</v>
      </c>
      <c r="K243" s="195">
        <f t="shared" si="11"/>
        <v>560.821666666667</v>
      </c>
      <c r="L243" s="53" t="s">
        <v>497</v>
      </c>
      <c r="M243" s="63"/>
      <c r="N243" s="63"/>
      <c r="O243" s="63"/>
      <c r="P243" s="63"/>
      <c r="Q243" s="63"/>
      <c r="R243" s="63"/>
      <c r="S243" s="63"/>
      <c r="T243" s="63"/>
      <c r="U243" s="63"/>
      <c r="V243" s="63"/>
    </row>
    <row r="244" s="156" customFormat="1" customHeight="1" spans="1:22">
      <c r="A244" s="44">
        <v>9</v>
      </c>
      <c r="B244" s="53" t="s">
        <v>718</v>
      </c>
      <c r="C244" s="44"/>
      <c r="D244" s="172">
        <v>43466</v>
      </c>
      <c r="E244" s="176">
        <v>3215</v>
      </c>
      <c r="F244" s="171">
        <v>0.0139</v>
      </c>
      <c r="G244" s="171">
        <v>0.03</v>
      </c>
      <c r="H244" s="169">
        <v>6</v>
      </c>
      <c r="I244" s="169"/>
      <c r="J244" s="195">
        <v>540</v>
      </c>
      <c r="K244" s="195">
        <f t="shared" si="11"/>
        <v>519.758333333333</v>
      </c>
      <c r="L244" s="53" t="s">
        <v>497</v>
      </c>
      <c r="M244" s="63"/>
      <c r="N244" s="63"/>
      <c r="O244" s="63"/>
      <c r="P244" s="63"/>
      <c r="Q244" s="63"/>
      <c r="R244" s="63"/>
      <c r="S244" s="63"/>
      <c r="T244" s="63"/>
      <c r="U244" s="63"/>
      <c r="V244" s="63"/>
    </row>
    <row r="245" s="156" customFormat="1" customHeight="1" spans="1:22">
      <c r="A245" s="44">
        <v>10</v>
      </c>
      <c r="B245" s="53" t="s">
        <v>717</v>
      </c>
      <c r="C245" s="44"/>
      <c r="D245" s="172">
        <v>43556</v>
      </c>
      <c r="E245" s="176">
        <v>2199</v>
      </c>
      <c r="F245" s="171">
        <v>0.0139</v>
      </c>
      <c r="G245" s="171">
        <v>0.03</v>
      </c>
      <c r="H245" s="169">
        <v>6</v>
      </c>
      <c r="I245" s="169"/>
      <c r="J245" s="195">
        <v>360</v>
      </c>
      <c r="K245" s="195">
        <f t="shared" si="11"/>
        <v>355.505</v>
      </c>
      <c r="L245" s="53" t="s">
        <v>497</v>
      </c>
      <c r="M245" s="63"/>
      <c r="N245" s="63"/>
      <c r="O245" s="63"/>
      <c r="P245" s="63"/>
      <c r="Q245" s="63"/>
      <c r="R245" s="63"/>
      <c r="S245" s="63"/>
      <c r="T245" s="63"/>
      <c r="U245" s="63"/>
      <c r="V245" s="63"/>
    </row>
    <row r="246" s="156" customFormat="1" customHeight="1" spans="1:22">
      <c r="A246" s="44">
        <v>11</v>
      </c>
      <c r="B246" s="53" t="s">
        <v>718</v>
      </c>
      <c r="C246" s="44"/>
      <c r="D246" s="172">
        <v>43556</v>
      </c>
      <c r="E246" s="176">
        <v>3300</v>
      </c>
      <c r="F246" s="171">
        <v>0.0139</v>
      </c>
      <c r="G246" s="171">
        <v>0.03</v>
      </c>
      <c r="H246" s="169">
        <v>6</v>
      </c>
      <c r="I246" s="169"/>
      <c r="J246" s="195">
        <v>540</v>
      </c>
      <c r="K246" s="195">
        <f t="shared" si="11"/>
        <v>533.5</v>
      </c>
      <c r="L246" s="53" t="s">
        <v>497</v>
      </c>
      <c r="M246" s="63"/>
      <c r="N246" s="63"/>
      <c r="O246" s="63"/>
      <c r="P246" s="63"/>
      <c r="Q246" s="63"/>
      <c r="R246" s="63"/>
      <c r="S246" s="63"/>
      <c r="T246" s="63"/>
      <c r="U246" s="63"/>
      <c r="V246" s="63"/>
    </row>
    <row r="247" s="156" customFormat="1" customHeight="1" spans="1:22">
      <c r="A247" s="44">
        <v>12</v>
      </c>
      <c r="B247" s="53" t="s">
        <v>717</v>
      </c>
      <c r="C247" s="44"/>
      <c r="D247" s="172">
        <v>43647</v>
      </c>
      <c r="E247" s="176">
        <v>2059</v>
      </c>
      <c r="F247" s="171">
        <v>0.0139</v>
      </c>
      <c r="G247" s="171">
        <v>0.03</v>
      </c>
      <c r="H247" s="169">
        <v>6</v>
      </c>
      <c r="I247" s="169"/>
      <c r="J247" s="195">
        <v>336</v>
      </c>
      <c r="K247" s="195">
        <f t="shared" si="11"/>
        <v>332.871666666667</v>
      </c>
      <c r="L247" s="53" t="s">
        <v>497</v>
      </c>
      <c r="M247" s="63"/>
      <c r="N247" s="63"/>
      <c r="O247" s="63"/>
      <c r="P247" s="63"/>
      <c r="Q247" s="63"/>
      <c r="R247" s="63"/>
      <c r="S247" s="63"/>
      <c r="T247" s="63"/>
      <c r="U247" s="63"/>
      <c r="V247" s="63"/>
    </row>
    <row r="248" s="156" customFormat="1" customHeight="1" spans="1:22">
      <c r="A248" s="44">
        <v>13</v>
      </c>
      <c r="B248" s="53" t="s">
        <v>719</v>
      </c>
      <c r="C248" s="44"/>
      <c r="D248" s="172">
        <v>43678</v>
      </c>
      <c r="E248" s="176">
        <v>3980</v>
      </c>
      <c r="F248" s="171">
        <v>0.0139</v>
      </c>
      <c r="G248" s="171">
        <v>0.03</v>
      </c>
      <c r="H248" s="169">
        <v>6</v>
      </c>
      <c r="I248" s="169"/>
      <c r="J248" s="195">
        <v>660</v>
      </c>
      <c r="K248" s="195">
        <f t="shared" si="11"/>
        <v>643.433333333333</v>
      </c>
      <c r="L248" s="53" t="s">
        <v>497</v>
      </c>
      <c r="M248" s="63"/>
      <c r="N248" s="63"/>
      <c r="O248" s="63"/>
      <c r="P248" s="63"/>
      <c r="Q248" s="63"/>
      <c r="R248" s="63"/>
      <c r="S248" s="63"/>
      <c r="T248" s="63"/>
      <c r="U248" s="63"/>
      <c r="V248" s="63"/>
    </row>
    <row r="249" s="156" customFormat="1" customHeight="1" spans="1:22">
      <c r="A249" s="44">
        <v>14</v>
      </c>
      <c r="B249" s="53" t="s">
        <v>720</v>
      </c>
      <c r="C249" s="44"/>
      <c r="D249" s="172">
        <v>43739</v>
      </c>
      <c r="E249" s="176">
        <v>2988</v>
      </c>
      <c r="F249" s="171">
        <v>0.0139</v>
      </c>
      <c r="G249" s="171">
        <v>0.03</v>
      </c>
      <c r="H249" s="169">
        <v>15</v>
      </c>
      <c r="I249" s="169">
        <v>8</v>
      </c>
      <c r="J249" s="195">
        <v>192</v>
      </c>
      <c r="K249" s="195">
        <f>E249*97%/I249</f>
        <v>362.295</v>
      </c>
      <c r="L249" s="53" t="s">
        <v>497</v>
      </c>
      <c r="M249" s="63"/>
      <c r="N249" s="63"/>
      <c r="O249" s="63"/>
      <c r="P249" s="63"/>
      <c r="Q249" s="63"/>
      <c r="R249" s="63"/>
      <c r="S249" s="63"/>
      <c r="T249" s="63"/>
      <c r="U249" s="63"/>
      <c r="V249" s="63"/>
    </row>
    <row r="250" s="156" customFormat="1" customHeight="1" spans="1:22">
      <c r="A250" s="44">
        <v>15</v>
      </c>
      <c r="B250" s="53" t="s">
        <v>721</v>
      </c>
      <c r="C250" s="44"/>
      <c r="D250" s="172">
        <v>43739</v>
      </c>
      <c r="E250" s="176">
        <v>4258</v>
      </c>
      <c r="F250" s="171">
        <v>0.0139</v>
      </c>
      <c r="G250" s="171">
        <v>0.03</v>
      </c>
      <c r="H250" s="169">
        <v>15</v>
      </c>
      <c r="I250" s="169">
        <v>8</v>
      </c>
      <c r="J250" s="195">
        <v>276</v>
      </c>
      <c r="K250" s="195">
        <f>E250*97%/I250</f>
        <v>516.2825</v>
      </c>
      <c r="L250" s="53" t="s">
        <v>497</v>
      </c>
      <c r="M250" s="63"/>
      <c r="N250" s="63"/>
      <c r="O250" s="63"/>
      <c r="P250" s="63"/>
      <c r="Q250" s="63"/>
      <c r="R250" s="63"/>
      <c r="S250" s="63"/>
      <c r="T250" s="63"/>
      <c r="U250" s="63"/>
      <c r="V250" s="63"/>
    </row>
    <row r="251" s="156" customFormat="1" customHeight="1" spans="1:22">
      <c r="A251" s="44">
        <v>16</v>
      </c>
      <c r="B251" s="53" t="s">
        <v>722</v>
      </c>
      <c r="C251" s="44"/>
      <c r="D251" s="172">
        <v>43891</v>
      </c>
      <c r="E251" s="176">
        <v>1200</v>
      </c>
      <c r="F251" s="171">
        <v>0.0139</v>
      </c>
      <c r="G251" s="171">
        <v>0.03</v>
      </c>
      <c r="H251" s="169">
        <v>6</v>
      </c>
      <c r="I251" s="169"/>
      <c r="J251" s="195">
        <v>192</v>
      </c>
      <c r="K251" s="195">
        <f t="shared" si="11"/>
        <v>194</v>
      </c>
      <c r="L251" s="53" t="s">
        <v>497</v>
      </c>
      <c r="M251" s="63"/>
      <c r="N251" s="63"/>
      <c r="O251" s="63"/>
      <c r="P251" s="63"/>
      <c r="Q251" s="63"/>
      <c r="R251" s="63"/>
      <c r="S251" s="63"/>
      <c r="T251" s="63"/>
      <c r="U251" s="63"/>
      <c r="V251" s="63"/>
    </row>
    <row r="252" s="156" customFormat="1" customHeight="1" spans="1:22">
      <c r="A252" s="44">
        <v>17</v>
      </c>
      <c r="B252" s="53" t="s">
        <v>717</v>
      </c>
      <c r="C252" s="44"/>
      <c r="D252" s="172">
        <v>43922</v>
      </c>
      <c r="E252" s="176">
        <v>2999</v>
      </c>
      <c r="F252" s="171">
        <v>0.0139</v>
      </c>
      <c r="G252" s="171">
        <v>0.03</v>
      </c>
      <c r="H252" s="169">
        <v>6</v>
      </c>
      <c r="I252" s="169"/>
      <c r="J252" s="195">
        <v>492</v>
      </c>
      <c r="K252" s="195">
        <f t="shared" si="11"/>
        <v>484.838333333333</v>
      </c>
      <c r="L252" s="53" t="s">
        <v>497</v>
      </c>
      <c r="M252" s="63"/>
      <c r="N252" s="63"/>
      <c r="O252" s="63"/>
      <c r="P252" s="63"/>
      <c r="Q252" s="63"/>
      <c r="R252" s="63"/>
      <c r="S252" s="63"/>
      <c r="T252" s="63"/>
      <c r="U252" s="63"/>
      <c r="V252" s="63"/>
    </row>
    <row r="253" s="156" customFormat="1" customHeight="1" spans="1:22">
      <c r="A253" s="44">
        <v>18</v>
      </c>
      <c r="B253" s="53" t="s">
        <v>714</v>
      </c>
      <c r="C253" s="44"/>
      <c r="D253" s="172">
        <v>44013</v>
      </c>
      <c r="E253" s="176">
        <v>1630</v>
      </c>
      <c r="F253" s="171">
        <v>0.0139</v>
      </c>
      <c r="G253" s="171">
        <v>0.03</v>
      </c>
      <c r="H253" s="169">
        <v>6</v>
      </c>
      <c r="I253" s="169"/>
      <c r="J253" s="195">
        <v>276</v>
      </c>
      <c r="K253" s="195">
        <f t="shared" si="11"/>
        <v>263.516666666667</v>
      </c>
      <c r="L253" s="53" t="s">
        <v>497</v>
      </c>
      <c r="M253" s="63"/>
      <c r="N253" s="63"/>
      <c r="O253" s="63"/>
      <c r="P253" s="63"/>
      <c r="Q253" s="63"/>
      <c r="R253" s="63"/>
      <c r="S253" s="63"/>
      <c r="T253" s="63"/>
      <c r="U253" s="63"/>
      <c r="V253" s="63"/>
    </row>
    <row r="254" s="156" customFormat="1" customHeight="1" spans="1:22">
      <c r="A254" s="44">
        <v>19</v>
      </c>
      <c r="B254" s="44" t="s">
        <v>712</v>
      </c>
      <c r="C254" s="44"/>
      <c r="D254" s="189">
        <v>45108</v>
      </c>
      <c r="E254" s="192">
        <v>14043</v>
      </c>
      <c r="F254" s="171">
        <v>0.0139</v>
      </c>
      <c r="G254" s="171">
        <v>0.03</v>
      </c>
      <c r="H254" s="44">
        <v>6</v>
      </c>
      <c r="I254" s="44"/>
      <c r="J254" s="195">
        <v>1170</v>
      </c>
      <c r="K254" s="195">
        <f>E254*97%/H254/12*5</f>
        <v>945.952083333333</v>
      </c>
      <c r="L254" s="53" t="s">
        <v>497</v>
      </c>
      <c r="M254" s="63"/>
      <c r="N254" s="63"/>
      <c r="O254" s="63"/>
      <c r="P254" s="63"/>
      <c r="Q254" s="63"/>
      <c r="R254" s="63"/>
      <c r="S254" s="63"/>
      <c r="T254" s="63"/>
      <c r="U254" s="63"/>
      <c r="V254" s="63"/>
    </row>
    <row r="255" s="156" customFormat="1" customHeight="1" spans="1:22">
      <c r="A255" s="44" t="s">
        <v>723</v>
      </c>
      <c r="B255" s="44"/>
      <c r="C255" s="44"/>
      <c r="D255" s="193"/>
      <c r="E255" s="175">
        <v>35570139.81</v>
      </c>
      <c r="F255" s="194"/>
      <c r="G255" s="194"/>
      <c r="H255" s="194"/>
      <c r="I255" s="194"/>
      <c r="J255" s="175">
        <v>1477480.32</v>
      </c>
      <c r="K255" s="175">
        <f>K6</f>
        <v>1424802.59527033</v>
      </c>
      <c r="L255" s="193"/>
      <c r="M255" s="63"/>
      <c r="N255" s="63"/>
      <c r="O255" s="63"/>
      <c r="P255" s="63"/>
      <c r="Q255" s="63"/>
      <c r="R255" s="63"/>
      <c r="S255" s="63"/>
      <c r="T255" s="63"/>
      <c r="U255" s="63"/>
      <c r="V255" s="63"/>
    </row>
    <row r="256" s="156" customFormat="1" customHeight="1" spans="1:22">
      <c r="A256" s="44"/>
      <c r="B256" s="44" t="s">
        <v>724</v>
      </c>
      <c r="C256" s="44" t="s">
        <v>725</v>
      </c>
      <c r="D256" s="193"/>
      <c r="E256" s="56">
        <v>35355399.81</v>
      </c>
      <c r="F256" s="193"/>
      <c r="G256" s="193"/>
      <c r="H256" s="193"/>
      <c r="I256" s="193"/>
      <c r="J256" s="56">
        <v>1463428.32</v>
      </c>
      <c r="K256" s="56"/>
      <c r="L256" s="193"/>
      <c r="M256" s="63"/>
      <c r="N256" s="63"/>
      <c r="O256" s="63"/>
      <c r="P256" s="63"/>
      <c r="Q256" s="63"/>
      <c r="R256" s="63"/>
      <c r="S256" s="63"/>
      <c r="T256" s="63"/>
      <c r="U256" s="63"/>
      <c r="V256" s="63"/>
    </row>
    <row r="257" s="156" customFormat="1" customHeight="1" spans="1:22">
      <c r="A257" s="44"/>
      <c r="B257" s="44" t="s">
        <v>726</v>
      </c>
      <c r="C257" s="44" t="s">
        <v>676</v>
      </c>
      <c r="D257" s="193"/>
      <c r="E257" s="56">
        <v>214740</v>
      </c>
      <c r="F257" s="193"/>
      <c r="G257" s="193"/>
      <c r="H257" s="193"/>
      <c r="I257" s="193"/>
      <c r="J257" s="56">
        <v>14052</v>
      </c>
      <c r="K257" s="56"/>
      <c r="L257" s="193"/>
      <c r="M257" s="63"/>
      <c r="N257" s="63"/>
      <c r="O257" s="63"/>
      <c r="P257" s="63"/>
      <c r="Q257" s="63"/>
      <c r="R257" s="63"/>
      <c r="S257" s="63"/>
      <c r="T257" s="63"/>
      <c r="U257" s="63"/>
      <c r="V257" s="63"/>
    </row>
    <row r="258" customHeight="1" spans="1:22">
      <c r="A258" s="44"/>
      <c r="B258" s="44" t="s">
        <v>727</v>
      </c>
      <c r="C258" s="44" t="s">
        <v>728</v>
      </c>
      <c r="D258" s="193"/>
      <c r="E258" s="56">
        <v>0</v>
      </c>
      <c r="F258" s="193"/>
      <c r="G258" s="193"/>
      <c r="H258" s="193"/>
      <c r="I258" s="193"/>
      <c r="J258" s="56">
        <v>0</v>
      </c>
      <c r="K258" s="56"/>
      <c r="L258" s="193"/>
      <c r="M258" s="63"/>
      <c r="N258" s="63"/>
      <c r="O258" s="63"/>
      <c r="P258" s="63"/>
      <c r="Q258" s="63"/>
      <c r="R258" s="63"/>
      <c r="S258" s="63"/>
      <c r="T258" s="63"/>
      <c r="U258" s="63"/>
      <c r="V258" s="63"/>
    </row>
  </sheetData>
  <autoFilter ref="A5:V258">
    <extLst/>
  </autoFilter>
  <mergeCells count="14">
    <mergeCell ref="B2:L2"/>
    <mergeCell ref="J3:L3"/>
    <mergeCell ref="A255:C25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47916666666667" right="0.747916666666667" top="0.984027777777778" bottom="0.984027777777778" header="0.511111111111111" footer="0.511111111111111"/>
  <pageSetup paperSize="9" scale="45" orientation="portrait" blackAndWhite="1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02"/>
  <sheetViews>
    <sheetView view="pageBreakPreview" zoomScale="80" zoomScaleNormal="100" workbookViewId="0">
      <pane xSplit="2" ySplit="6" topLeftCell="C7" activePane="bottomRight" state="frozen"/>
      <selection/>
      <selection pane="topRight"/>
      <selection pane="bottomLeft"/>
      <selection pane="bottomRight" activeCell="Q14" sqref="Q14"/>
    </sheetView>
  </sheetViews>
  <sheetFormatPr defaultColWidth="18.75" defaultRowHeight="26.1" customHeight="1"/>
  <cols>
    <col min="1" max="1" width="6.25" style="30" customWidth="1"/>
    <col min="2" max="2" width="29.125" style="68" customWidth="1"/>
    <col min="3" max="3" width="9.5" style="30" customWidth="1"/>
    <col min="4" max="4" width="13.125" style="30" customWidth="1"/>
    <col min="5" max="5" width="14" style="69" customWidth="1"/>
    <col min="6" max="7" width="10.75" style="30" customWidth="1"/>
    <col min="8" max="9" width="11.25" style="30" customWidth="1"/>
    <col min="10" max="11" width="13.75" style="69" customWidth="1"/>
    <col min="12" max="12" width="15.625" style="30" customWidth="1"/>
    <col min="13" max="257" width="18.75" style="30" customWidth="1"/>
    <col min="258" max="16384" width="18.75" style="30"/>
  </cols>
  <sheetData>
    <row r="1" s="28" customFormat="1" customHeight="1" spans="2:11">
      <c r="B1" s="31" t="s">
        <v>748</v>
      </c>
      <c r="E1" s="32"/>
      <c r="J1" s="32"/>
      <c r="K1" s="32"/>
    </row>
    <row r="2" s="28" customFormat="1" customHeight="1" spans="2:11">
      <c r="B2" s="28" t="s">
        <v>749</v>
      </c>
      <c r="E2" s="32"/>
      <c r="J2" s="32"/>
      <c r="K2" s="32"/>
    </row>
    <row r="3" s="29" customFormat="1" customHeight="1" spans="2:12">
      <c r="B3" s="33" t="s">
        <v>2</v>
      </c>
      <c r="E3" s="34"/>
      <c r="J3" s="35" t="s">
        <v>478</v>
      </c>
      <c r="K3" s="35"/>
      <c r="L3" s="35"/>
    </row>
    <row r="4" s="64" customFormat="1" customHeight="1" spans="1:12">
      <c r="A4" s="70" t="s">
        <v>479</v>
      </c>
      <c r="B4" s="71" t="s">
        <v>480</v>
      </c>
      <c r="C4" s="70" t="s">
        <v>481</v>
      </c>
      <c r="D4" s="72" t="s">
        <v>482</v>
      </c>
      <c r="E4" s="73" t="s">
        <v>483</v>
      </c>
      <c r="F4" s="72" t="s">
        <v>484</v>
      </c>
      <c r="G4" s="74" t="s">
        <v>485</v>
      </c>
      <c r="H4" s="72" t="s">
        <v>486</v>
      </c>
      <c r="I4" s="74" t="s">
        <v>487</v>
      </c>
      <c r="J4" s="103" t="s">
        <v>488</v>
      </c>
      <c r="K4" s="104" t="s">
        <v>489</v>
      </c>
      <c r="L4" s="70" t="s">
        <v>24</v>
      </c>
    </row>
    <row r="5" s="64" customFormat="1" ht="36" customHeight="1" spans="1:12">
      <c r="A5" s="70"/>
      <c r="B5" s="71"/>
      <c r="C5" s="70"/>
      <c r="D5" s="72"/>
      <c r="E5" s="73"/>
      <c r="F5" s="72"/>
      <c r="G5" s="75"/>
      <c r="H5" s="72"/>
      <c r="I5" s="75"/>
      <c r="J5" s="103"/>
      <c r="K5" s="105"/>
      <c r="L5" s="72" t="s">
        <v>490</v>
      </c>
    </row>
    <row r="6" s="65" customFormat="1" customHeight="1" spans="1:12">
      <c r="A6" s="70"/>
      <c r="B6" s="71" t="s">
        <v>491</v>
      </c>
      <c r="C6" s="70"/>
      <c r="D6" s="72"/>
      <c r="E6" s="76">
        <f>E7+E35+E36+E231+E232+E255+E275+E277</f>
        <v>36900111.99</v>
      </c>
      <c r="F6" s="76"/>
      <c r="G6" s="76"/>
      <c r="H6" s="76"/>
      <c r="I6" s="76"/>
      <c r="J6" s="76">
        <f>J7+J35+J36+J231+J232+J255+J275+J277</f>
        <v>1466317.25</v>
      </c>
      <c r="K6" s="76">
        <f>K7+K35+K36+K231+K232+K255+K275+K277</f>
        <v>1442917.277937</v>
      </c>
      <c r="L6" s="70"/>
    </row>
    <row r="7" s="66" customFormat="1" customHeight="1" spans="1:22">
      <c r="A7" s="77" t="s">
        <v>492</v>
      </c>
      <c r="B7" s="78" t="s">
        <v>493</v>
      </c>
      <c r="C7" s="79"/>
      <c r="D7" s="80"/>
      <c r="E7" s="76">
        <f>E8+E17+E18+E34</f>
        <v>5495959.04</v>
      </c>
      <c r="F7" s="76"/>
      <c r="G7" s="76"/>
      <c r="H7" s="76"/>
      <c r="I7" s="76"/>
      <c r="J7" s="76">
        <f>J8+J17+J18+J34</f>
        <v>198067.6</v>
      </c>
      <c r="K7" s="76">
        <f>K8+K17+K18+K34</f>
        <v>193664.125388667</v>
      </c>
      <c r="L7" s="79"/>
      <c r="M7" s="106"/>
      <c r="N7" s="106"/>
      <c r="O7" s="106"/>
      <c r="P7" s="106"/>
      <c r="Q7" s="106"/>
      <c r="R7" s="106"/>
      <c r="S7" s="106"/>
      <c r="T7" s="106"/>
      <c r="U7" s="106"/>
      <c r="V7" s="106"/>
    </row>
    <row r="8" s="66" customFormat="1" customHeight="1" spans="1:22">
      <c r="A8" s="81" t="s">
        <v>494</v>
      </c>
      <c r="B8" s="82" t="s">
        <v>495</v>
      </c>
      <c r="C8" s="83"/>
      <c r="D8" s="84"/>
      <c r="E8" s="85">
        <f>SUM(E9:E16)</f>
        <v>2413762.27</v>
      </c>
      <c r="F8" s="85"/>
      <c r="G8" s="85"/>
      <c r="H8" s="85"/>
      <c r="I8" s="85"/>
      <c r="J8" s="85">
        <f>SUM(J9:J16)</f>
        <v>82560</v>
      </c>
      <c r="K8" s="85">
        <f>SUM(K9:K16)</f>
        <v>63671.8371886667</v>
      </c>
      <c r="L8" s="107"/>
      <c r="M8" s="106"/>
      <c r="N8" s="106"/>
      <c r="O8" s="106"/>
      <c r="P8" s="106"/>
      <c r="Q8" s="106"/>
      <c r="R8" s="106"/>
      <c r="S8" s="106"/>
      <c r="T8" s="106"/>
      <c r="U8" s="106"/>
      <c r="V8" s="106"/>
    </row>
    <row r="9" s="66" customFormat="1" customHeight="1" spans="1:22">
      <c r="A9" s="81">
        <v>1</v>
      </c>
      <c r="B9" s="86" t="s">
        <v>496</v>
      </c>
      <c r="C9" s="87"/>
      <c r="D9" s="86">
        <v>1998.12</v>
      </c>
      <c r="E9" s="88">
        <v>616201.01</v>
      </c>
      <c r="F9" s="89">
        <v>0.0028</v>
      </c>
      <c r="G9" s="89">
        <v>0.03</v>
      </c>
      <c r="H9" s="86">
        <v>30</v>
      </c>
      <c r="I9" s="86"/>
      <c r="J9" s="108">
        <v>19680</v>
      </c>
      <c r="K9" s="109">
        <f>E9*97%/H9</f>
        <v>19923.8326566667</v>
      </c>
      <c r="L9" s="110" t="s">
        <v>497</v>
      </c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="66" customFormat="1" customHeight="1" spans="1:22">
      <c r="A10" s="81">
        <v>2</v>
      </c>
      <c r="B10" s="86" t="s">
        <v>498</v>
      </c>
      <c r="C10" s="87"/>
      <c r="D10" s="86">
        <v>1993.12</v>
      </c>
      <c r="E10" s="88">
        <v>325781.02</v>
      </c>
      <c r="F10" s="89">
        <v>0.0028</v>
      </c>
      <c r="G10" s="89">
        <v>0.03</v>
      </c>
      <c r="H10" s="86">
        <v>25</v>
      </c>
      <c r="I10" s="86">
        <v>30</v>
      </c>
      <c r="J10" s="108">
        <v>12504</v>
      </c>
      <c r="K10" s="109">
        <f>E10*97%/I10</f>
        <v>10533.5863133333</v>
      </c>
      <c r="L10" s="110" t="s">
        <v>497</v>
      </c>
      <c r="M10" s="106"/>
      <c r="N10" s="106"/>
      <c r="O10" s="106"/>
      <c r="P10" s="106"/>
      <c r="Q10" s="106"/>
      <c r="R10" s="106"/>
      <c r="S10" s="106"/>
      <c r="T10" s="106"/>
      <c r="U10" s="106"/>
      <c r="V10" s="106"/>
    </row>
    <row r="11" s="66" customFormat="1" customHeight="1" spans="1:22">
      <c r="A11" s="81">
        <v>3</v>
      </c>
      <c r="B11" s="86" t="s">
        <v>499</v>
      </c>
      <c r="C11" s="87"/>
      <c r="D11" s="86">
        <v>1998.12</v>
      </c>
      <c r="E11" s="90">
        <v>11750</v>
      </c>
      <c r="F11" s="89">
        <v>0.0028</v>
      </c>
      <c r="G11" s="89">
        <v>0.03</v>
      </c>
      <c r="H11" s="86">
        <v>30</v>
      </c>
      <c r="I11" s="86"/>
      <c r="J11" s="108">
        <v>372</v>
      </c>
      <c r="K11" s="109">
        <f t="shared" ref="K10:K16" si="0">E11*97%/H11</f>
        <v>379.916666666667</v>
      </c>
      <c r="L11" s="110" t="s">
        <v>497</v>
      </c>
      <c r="M11" s="106"/>
      <c r="N11" s="106"/>
      <c r="O11" s="106"/>
      <c r="P11" s="106"/>
      <c r="Q11" s="106"/>
      <c r="R11" s="106"/>
      <c r="S11" s="106"/>
      <c r="T11" s="106"/>
      <c r="U11" s="106"/>
      <c r="V11" s="106"/>
    </row>
    <row r="12" s="66" customFormat="1" customHeight="1" spans="1:22">
      <c r="A12" s="81">
        <v>4</v>
      </c>
      <c r="B12" s="86" t="s">
        <v>500</v>
      </c>
      <c r="C12" s="87"/>
      <c r="D12" s="86">
        <v>2001.12</v>
      </c>
      <c r="E12" s="90">
        <v>22901.4</v>
      </c>
      <c r="F12" s="89">
        <v>0.0028</v>
      </c>
      <c r="G12" s="89">
        <v>0.03</v>
      </c>
      <c r="H12" s="86">
        <v>25</v>
      </c>
      <c r="I12" s="86"/>
      <c r="J12" s="108">
        <v>876</v>
      </c>
      <c r="K12" s="109">
        <f t="shared" si="0"/>
        <v>888.57432</v>
      </c>
      <c r="L12" s="110" t="s">
        <v>497</v>
      </c>
      <c r="M12" s="106"/>
      <c r="N12" s="106"/>
      <c r="O12" s="106"/>
      <c r="P12" s="106"/>
      <c r="Q12" s="106"/>
      <c r="R12" s="106"/>
      <c r="S12" s="106"/>
      <c r="T12" s="106"/>
      <c r="U12" s="106"/>
      <c r="V12" s="106"/>
    </row>
    <row r="13" s="66" customFormat="1" customHeight="1" spans="1:22">
      <c r="A13" s="81">
        <v>5</v>
      </c>
      <c r="B13" s="86" t="s">
        <v>501</v>
      </c>
      <c r="C13" s="87"/>
      <c r="D13" s="86">
        <v>2005.12</v>
      </c>
      <c r="E13" s="90">
        <v>19601</v>
      </c>
      <c r="F13" s="89">
        <v>0.0028</v>
      </c>
      <c r="G13" s="89">
        <v>0.03</v>
      </c>
      <c r="H13" s="86">
        <v>25</v>
      </c>
      <c r="I13" s="86"/>
      <c r="J13" s="108">
        <v>756</v>
      </c>
      <c r="K13" s="109">
        <f t="shared" si="0"/>
        <v>760.5188</v>
      </c>
      <c r="L13" s="110" t="s">
        <v>497</v>
      </c>
      <c r="M13" s="106"/>
      <c r="N13" s="106"/>
      <c r="O13" s="106"/>
      <c r="P13" s="106"/>
      <c r="Q13" s="106"/>
      <c r="R13" s="106"/>
      <c r="S13" s="106"/>
      <c r="T13" s="106"/>
      <c r="U13" s="106"/>
      <c r="V13" s="106"/>
    </row>
    <row r="14" s="66" customFormat="1" customHeight="1" spans="1:22">
      <c r="A14" s="81">
        <v>6</v>
      </c>
      <c r="B14" s="86" t="s">
        <v>502</v>
      </c>
      <c r="C14" s="87"/>
      <c r="D14" s="86">
        <v>2005.12</v>
      </c>
      <c r="E14" s="90">
        <v>46533</v>
      </c>
      <c r="F14" s="89">
        <v>0.0028</v>
      </c>
      <c r="G14" s="89">
        <v>0.03</v>
      </c>
      <c r="H14" s="86">
        <v>25</v>
      </c>
      <c r="I14" s="86"/>
      <c r="J14" s="108">
        <v>1788</v>
      </c>
      <c r="K14" s="109">
        <f t="shared" si="0"/>
        <v>1805.4804</v>
      </c>
      <c r="L14" s="110" t="s">
        <v>497</v>
      </c>
      <c r="M14" s="106"/>
      <c r="N14" s="106"/>
      <c r="O14" s="106"/>
      <c r="P14" s="106"/>
      <c r="Q14" s="106"/>
      <c r="R14" s="106"/>
      <c r="S14" s="106"/>
      <c r="T14" s="106"/>
      <c r="U14" s="106"/>
      <c r="V14" s="106"/>
    </row>
    <row r="15" s="66" customFormat="1" customHeight="1" spans="1:22">
      <c r="A15" s="81">
        <v>7</v>
      </c>
      <c r="B15" s="86" t="s">
        <v>503</v>
      </c>
      <c r="C15" s="87"/>
      <c r="D15" s="86">
        <v>2013.12</v>
      </c>
      <c r="E15" s="88">
        <v>1335136.23</v>
      </c>
      <c r="F15" s="89">
        <v>0.0028</v>
      </c>
      <c r="G15" s="89">
        <v>0.03</v>
      </c>
      <c r="H15" s="86">
        <v>30</v>
      </c>
      <c r="I15" s="86">
        <v>50</v>
      </c>
      <c r="J15" s="108">
        <v>42984</v>
      </c>
      <c r="K15" s="109">
        <f>E15*97%/I15</f>
        <v>25901.642862</v>
      </c>
      <c r="L15" s="110" t="s">
        <v>497</v>
      </c>
      <c r="M15" s="106"/>
      <c r="N15" s="106"/>
      <c r="O15" s="106"/>
      <c r="P15" s="106"/>
      <c r="Q15" s="106"/>
      <c r="R15" s="106"/>
      <c r="S15" s="106"/>
      <c r="T15" s="106"/>
      <c r="U15" s="106"/>
      <c r="V15" s="106"/>
    </row>
    <row r="16" s="66" customFormat="1" customHeight="1" spans="1:22">
      <c r="A16" s="81">
        <v>8</v>
      </c>
      <c r="B16" s="86" t="s">
        <v>504</v>
      </c>
      <c r="C16" s="87"/>
      <c r="D16" s="86">
        <v>2017.12</v>
      </c>
      <c r="E16" s="88">
        <v>35858.61</v>
      </c>
      <c r="F16" s="89">
        <v>0.0028</v>
      </c>
      <c r="G16" s="89">
        <v>0.03</v>
      </c>
      <c r="H16" s="86">
        <v>10</v>
      </c>
      <c r="I16" s="86"/>
      <c r="J16" s="108">
        <v>3600</v>
      </c>
      <c r="K16" s="109">
        <f t="shared" si="0"/>
        <v>3478.28517</v>
      </c>
      <c r="L16" s="110" t="s">
        <v>497</v>
      </c>
      <c r="M16" s="106"/>
      <c r="N16" s="106"/>
      <c r="O16" s="106"/>
      <c r="P16" s="106"/>
      <c r="Q16" s="106"/>
      <c r="R16" s="106"/>
      <c r="S16" s="106"/>
      <c r="T16" s="106"/>
      <c r="U16" s="106"/>
      <c r="V16" s="106"/>
    </row>
    <row r="17" s="66" customFormat="1" customHeight="1" spans="1:22">
      <c r="A17" s="81" t="s">
        <v>505</v>
      </c>
      <c r="B17" s="82" t="s">
        <v>506</v>
      </c>
      <c r="C17" s="83"/>
      <c r="D17" s="84"/>
      <c r="E17" s="91"/>
      <c r="F17" s="91"/>
      <c r="G17" s="91"/>
      <c r="H17" s="83"/>
      <c r="I17" s="83"/>
      <c r="J17" s="83"/>
      <c r="K17" s="111"/>
      <c r="L17" s="107"/>
      <c r="M17" s="106"/>
      <c r="N17" s="106"/>
      <c r="O17" s="106"/>
      <c r="P17" s="106"/>
      <c r="Q17" s="106"/>
      <c r="R17" s="106"/>
      <c r="S17" s="106"/>
      <c r="T17" s="106"/>
      <c r="U17" s="106"/>
      <c r="V17" s="106"/>
    </row>
    <row r="18" s="66" customFormat="1" customHeight="1" spans="1:22">
      <c r="A18" s="81" t="s">
        <v>507</v>
      </c>
      <c r="B18" s="82" t="s">
        <v>508</v>
      </c>
      <c r="C18" s="83"/>
      <c r="D18" s="84"/>
      <c r="E18" s="85">
        <f>SUM(E19:E33)</f>
        <v>3082196.77</v>
      </c>
      <c r="F18" s="85"/>
      <c r="G18" s="85"/>
      <c r="H18" s="85"/>
      <c r="I18" s="85"/>
      <c r="J18" s="85">
        <f>SUM(J19:J33)</f>
        <v>115507.6</v>
      </c>
      <c r="K18" s="85">
        <f>SUM(K19:K33)</f>
        <v>129992.2882</v>
      </c>
      <c r="L18" s="107"/>
      <c r="M18" s="106"/>
      <c r="N18" s="106"/>
      <c r="O18" s="106"/>
      <c r="P18" s="106"/>
      <c r="Q18" s="106"/>
      <c r="R18" s="106"/>
      <c r="S18" s="106"/>
      <c r="T18" s="106"/>
      <c r="U18" s="106"/>
      <c r="V18" s="106"/>
    </row>
    <row r="19" s="66" customFormat="1" customHeight="1" spans="1:22">
      <c r="A19" s="81">
        <v>1</v>
      </c>
      <c r="B19" s="86" t="s">
        <v>509</v>
      </c>
      <c r="C19" s="87"/>
      <c r="D19" s="86">
        <v>1998.12</v>
      </c>
      <c r="E19" s="90">
        <v>643500</v>
      </c>
      <c r="F19" s="89">
        <v>0.0028</v>
      </c>
      <c r="G19" s="89">
        <v>0</v>
      </c>
      <c r="H19" s="86">
        <v>25</v>
      </c>
      <c r="I19" s="86"/>
      <c r="J19" s="108">
        <v>24708</v>
      </c>
      <c r="K19" s="109">
        <f>E19/H19</f>
        <v>25740</v>
      </c>
      <c r="L19" s="110" t="s">
        <v>497</v>
      </c>
      <c r="M19" s="106"/>
      <c r="N19" s="106"/>
      <c r="O19" s="106"/>
      <c r="P19" s="106"/>
      <c r="Q19" s="106"/>
      <c r="R19" s="106"/>
      <c r="S19" s="106"/>
      <c r="T19" s="106"/>
      <c r="U19" s="106"/>
      <c r="V19" s="106"/>
    </row>
    <row r="20" s="66" customFormat="1" customHeight="1" spans="1:22">
      <c r="A20" s="81">
        <v>2</v>
      </c>
      <c r="B20" s="86" t="s">
        <v>510</v>
      </c>
      <c r="C20" s="87"/>
      <c r="D20" s="86">
        <v>1998.12</v>
      </c>
      <c r="E20" s="90">
        <v>1377000</v>
      </c>
      <c r="F20" s="89">
        <v>0.0028</v>
      </c>
      <c r="G20" s="89">
        <v>0</v>
      </c>
      <c r="H20" s="86">
        <v>25</v>
      </c>
      <c r="I20" s="86"/>
      <c r="J20" s="108">
        <v>52872</v>
      </c>
      <c r="K20" s="109">
        <f t="shared" ref="K20:K33" si="1">E20/H20</f>
        <v>55080</v>
      </c>
      <c r="L20" s="110" t="s">
        <v>497</v>
      </c>
      <c r="M20" s="106"/>
      <c r="N20" s="106"/>
      <c r="O20" s="106"/>
      <c r="P20" s="106"/>
      <c r="Q20" s="106"/>
      <c r="R20" s="106"/>
      <c r="S20" s="106"/>
      <c r="T20" s="106"/>
      <c r="U20" s="106"/>
      <c r="V20" s="106"/>
    </row>
    <row r="21" s="66" customFormat="1" customHeight="1" spans="1:22">
      <c r="A21" s="81">
        <v>3</v>
      </c>
      <c r="B21" s="86" t="s">
        <v>511</v>
      </c>
      <c r="C21" s="87"/>
      <c r="D21" s="86">
        <v>2016.12</v>
      </c>
      <c r="E21" s="88">
        <v>55700.06</v>
      </c>
      <c r="F21" s="89">
        <v>0.0028</v>
      </c>
      <c r="G21" s="89">
        <v>0</v>
      </c>
      <c r="H21" s="86">
        <v>25</v>
      </c>
      <c r="I21" s="86"/>
      <c r="J21" s="108">
        <v>2136</v>
      </c>
      <c r="K21" s="109">
        <f t="shared" si="1"/>
        <v>2228.0024</v>
      </c>
      <c r="L21" s="110" t="s">
        <v>497</v>
      </c>
      <c r="M21" s="106"/>
      <c r="N21" s="106"/>
      <c r="O21" s="106"/>
      <c r="P21" s="106"/>
      <c r="Q21" s="106"/>
      <c r="R21" s="106"/>
      <c r="S21" s="106"/>
      <c r="T21" s="106"/>
      <c r="U21" s="106"/>
      <c r="V21" s="106"/>
    </row>
    <row r="22" s="66" customFormat="1" customHeight="1" spans="1:22">
      <c r="A22" s="81">
        <v>4</v>
      </c>
      <c r="B22" s="86" t="s">
        <v>512</v>
      </c>
      <c r="C22" s="87"/>
      <c r="D22" s="86">
        <v>2018.5</v>
      </c>
      <c r="E22" s="90">
        <v>32751</v>
      </c>
      <c r="F22" s="89">
        <v>0.0028</v>
      </c>
      <c r="G22" s="89">
        <v>0</v>
      </c>
      <c r="H22" s="86">
        <v>25</v>
      </c>
      <c r="I22" s="86"/>
      <c r="J22" s="108">
        <v>1308</v>
      </c>
      <c r="K22" s="109">
        <f t="shared" si="1"/>
        <v>1310.04</v>
      </c>
      <c r="L22" s="110" t="s">
        <v>497</v>
      </c>
      <c r="M22" s="106"/>
      <c r="N22" s="106"/>
      <c r="O22" s="106"/>
      <c r="P22" s="106"/>
      <c r="Q22" s="106"/>
      <c r="R22" s="106"/>
      <c r="S22" s="106"/>
      <c r="T22" s="106"/>
      <c r="U22" s="106"/>
      <c r="V22" s="106"/>
    </row>
    <row r="23" s="66" customFormat="1" customHeight="1" spans="1:22">
      <c r="A23" s="81">
        <v>5</v>
      </c>
      <c r="B23" s="86" t="s">
        <v>513</v>
      </c>
      <c r="C23" s="87"/>
      <c r="D23" s="92">
        <v>43647</v>
      </c>
      <c r="E23" s="88">
        <v>444642.63</v>
      </c>
      <c r="F23" s="89">
        <v>0.0028</v>
      </c>
      <c r="G23" s="89">
        <v>0</v>
      </c>
      <c r="H23" s="86">
        <v>25</v>
      </c>
      <c r="I23" s="86"/>
      <c r="J23" s="108">
        <v>17784</v>
      </c>
      <c r="K23" s="109">
        <f t="shared" si="1"/>
        <v>17785.7052</v>
      </c>
      <c r="L23" s="110" t="s">
        <v>497</v>
      </c>
      <c r="M23" s="106"/>
      <c r="N23" s="106"/>
      <c r="O23" s="106"/>
      <c r="P23" s="106"/>
      <c r="Q23" s="106"/>
      <c r="R23" s="106"/>
      <c r="S23" s="106"/>
      <c r="T23" s="106"/>
      <c r="U23" s="106"/>
      <c r="V23" s="106"/>
    </row>
    <row r="24" s="66" customFormat="1" customHeight="1" spans="1:22">
      <c r="A24" s="81">
        <v>6</v>
      </c>
      <c r="B24" s="86" t="s">
        <v>514</v>
      </c>
      <c r="C24" s="87"/>
      <c r="D24" s="92">
        <v>43647</v>
      </c>
      <c r="E24" s="88">
        <v>45225.68</v>
      </c>
      <c r="F24" s="89">
        <v>0.0028</v>
      </c>
      <c r="G24" s="89">
        <v>0</v>
      </c>
      <c r="H24" s="86">
        <v>25</v>
      </c>
      <c r="I24" s="86"/>
      <c r="J24" s="108">
        <v>1800</v>
      </c>
      <c r="K24" s="109">
        <f t="shared" si="1"/>
        <v>1809.0272</v>
      </c>
      <c r="L24" s="110" t="s">
        <v>497</v>
      </c>
      <c r="M24" s="106"/>
      <c r="N24" s="106"/>
      <c r="O24" s="106"/>
      <c r="P24" s="106"/>
      <c r="Q24" s="106"/>
      <c r="R24" s="106"/>
      <c r="S24" s="106"/>
      <c r="T24" s="106"/>
      <c r="U24" s="106"/>
      <c r="V24" s="106"/>
    </row>
    <row r="25" s="66" customFormat="1" customHeight="1" spans="1:22">
      <c r="A25" s="81">
        <v>7</v>
      </c>
      <c r="B25" s="86" t="s">
        <v>515</v>
      </c>
      <c r="C25" s="87"/>
      <c r="D25" s="92">
        <v>43647</v>
      </c>
      <c r="E25" s="88">
        <v>132712.03</v>
      </c>
      <c r="F25" s="89">
        <v>0.0028</v>
      </c>
      <c r="G25" s="89">
        <v>0</v>
      </c>
      <c r="H25" s="86">
        <v>15</v>
      </c>
      <c r="I25" s="86"/>
      <c r="J25" s="108">
        <v>8844</v>
      </c>
      <c r="K25" s="109">
        <f t="shared" si="1"/>
        <v>8847.46866666667</v>
      </c>
      <c r="L25" s="110" t="s">
        <v>497</v>
      </c>
      <c r="M25" s="106"/>
      <c r="N25" s="106"/>
      <c r="O25" s="106"/>
      <c r="P25" s="106"/>
      <c r="Q25" s="106"/>
      <c r="R25" s="106"/>
      <c r="S25" s="106"/>
      <c r="T25" s="106"/>
      <c r="U25" s="106"/>
      <c r="V25" s="106"/>
    </row>
    <row r="26" s="66" customFormat="1" customHeight="1" spans="1:22">
      <c r="A26" s="81">
        <v>8</v>
      </c>
      <c r="B26" s="86" t="s">
        <v>516</v>
      </c>
      <c r="C26" s="87"/>
      <c r="D26" s="92">
        <v>43647</v>
      </c>
      <c r="E26" s="88">
        <v>40906.37</v>
      </c>
      <c r="F26" s="89">
        <v>0.0028</v>
      </c>
      <c r="G26" s="89">
        <v>0</v>
      </c>
      <c r="H26" s="86">
        <v>25</v>
      </c>
      <c r="I26" s="86"/>
      <c r="J26" s="108">
        <v>1632</v>
      </c>
      <c r="K26" s="109">
        <f t="shared" si="1"/>
        <v>1636.2548</v>
      </c>
      <c r="L26" s="110" t="s">
        <v>497</v>
      </c>
      <c r="M26" s="106"/>
      <c r="N26" s="106"/>
      <c r="O26" s="106"/>
      <c r="P26" s="106"/>
      <c r="Q26" s="106"/>
      <c r="R26" s="106"/>
      <c r="S26" s="106"/>
      <c r="T26" s="106"/>
      <c r="U26" s="106"/>
      <c r="V26" s="106"/>
    </row>
    <row r="27" s="66" customFormat="1" customHeight="1" spans="1:22">
      <c r="A27" s="81">
        <v>9</v>
      </c>
      <c r="B27" s="86" t="s">
        <v>517</v>
      </c>
      <c r="C27" s="87"/>
      <c r="D27" s="92">
        <v>43647</v>
      </c>
      <c r="E27" s="88">
        <v>7484.34</v>
      </c>
      <c r="F27" s="89">
        <v>0.0028</v>
      </c>
      <c r="G27" s="89">
        <v>0</v>
      </c>
      <c r="H27" s="86">
        <v>25</v>
      </c>
      <c r="I27" s="86"/>
      <c r="J27" s="108">
        <v>300</v>
      </c>
      <c r="K27" s="109">
        <f t="shared" si="1"/>
        <v>299.3736</v>
      </c>
      <c r="L27" s="110" t="s">
        <v>497</v>
      </c>
      <c r="M27" s="106"/>
      <c r="N27" s="106"/>
      <c r="O27" s="106"/>
      <c r="P27" s="106"/>
      <c r="Q27" s="106"/>
      <c r="R27" s="106"/>
      <c r="S27" s="106"/>
      <c r="T27" s="106"/>
      <c r="U27" s="106"/>
      <c r="V27" s="106"/>
    </row>
    <row r="28" s="66" customFormat="1" customHeight="1" spans="1:22">
      <c r="A28" s="81">
        <v>10</v>
      </c>
      <c r="B28" s="86" t="s">
        <v>518</v>
      </c>
      <c r="C28" s="87"/>
      <c r="D28" s="92">
        <v>43739</v>
      </c>
      <c r="E28" s="90">
        <v>1539</v>
      </c>
      <c r="F28" s="89">
        <v>0.0028</v>
      </c>
      <c r="G28" s="89">
        <v>0</v>
      </c>
      <c r="H28" s="86">
        <v>15</v>
      </c>
      <c r="I28" s="86"/>
      <c r="J28" s="108">
        <v>96</v>
      </c>
      <c r="K28" s="109">
        <f t="shared" si="1"/>
        <v>102.6</v>
      </c>
      <c r="L28" s="110" t="s">
        <v>497</v>
      </c>
      <c r="M28" s="106"/>
      <c r="N28" s="106"/>
      <c r="O28" s="106"/>
      <c r="P28" s="106"/>
      <c r="Q28" s="106"/>
      <c r="R28" s="106"/>
      <c r="S28" s="106"/>
      <c r="T28" s="106"/>
      <c r="U28" s="106"/>
      <c r="V28" s="106"/>
    </row>
    <row r="29" s="66" customFormat="1" customHeight="1" spans="1:22">
      <c r="A29" s="81">
        <v>11</v>
      </c>
      <c r="B29" s="86" t="s">
        <v>519</v>
      </c>
      <c r="C29" s="87"/>
      <c r="D29" s="92">
        <v>43739</v>
      </c>
      <c r="E29" s="90">
        <v>3024</v>
      </c>
      <c r="F29" s="89">
        <v>0.0028</v>
      </c>
      <c r="G29" s="89">
        <v>0</v>
      </c>
      <c r="H29" s="86">
        <v>15</v>
      </c>
      <c r="I29" s="86"/>
      <c r="J29" s="108">
        <v>192</v>
      </c>
      <c r="K29" s="109">
        <f t="shared" si="1"/>
        <v>201.6</v>
      </c>
      <c r="L29" s="110" t="s">
        <v>497</v>
      </c>
      <c r="M29" s="106"/>
      <c r="N29" s="106"/>
      <c r="O29" s="106"/>
      <c r="P29" s="106"/>
      <c r="Q29" s="106"/>
      <c r="R29" s="106"/>
      <c r="S29" s="106"/>
      <c r="T29" s="106"/>
      <c r="U29" s="106"/>
      <c r="V29" s="106"/>
    </row>
    <row r="30" s="66" customFormat="1" customHeight="1" spans="1:22">
      <c r="A30" s="81">
        <v>12</v>
      </c>
      <c r="B30" s="86" t="s">
        <v>520</v>
      </c>
      <c r="C30" s="87"/>
      <c r="D30" s="92">
        <v>43739</v>
      </c>
      <c r="E30" s="90">
        <v>3998</v>
      </c>
      <c r="F30" s="89">
        <v>0.0028</v>
      </c>
      <c r="G30" s="89">
        <v>0</v>
      </c>
      <c r="H30" s="86">
        <v>15</v>
      </c>
      <c r="I30" s="86"/>
      <c r="J30" s="108">
        <v>264</v>
      </c>
      <c r="K30" s="109">
        <f t="shared" si="1"/>
        <v>266.533333333333</v>
      </c>
      <c r="L30" s="110" t="s">
        <v>497</v>
      </c>
      <c r="M30" s="106"/>
      <c r="N30" s="106"/>
      <c r="O30" s="106"/>
      <c r="P30" s="106"/>
      <c r="Q30" s="106"/>
      <c r="R30" s="106"/>
      <c r="S30" s="106"/>
      <c r="T30" s="106"/>
      <c r="U30" s="106"/>
      <c r="V30" s="106"/>
    </row>
    <row r="31" s="66" customFormat="1" customHeight="1" spans="1:22">
      <c r="A31" s="81">
        <v>13</v>
      </c>
      <c r="B31" s="86" t="s">
        <v>750</v>
      </c>
      <c r="C31" s="87"/>
      <c r="D31" s="92">
        <v>45566</v>
      </c>
      <c r="E31" s="90">
        <v>160961.18</v>
      </c>
      <c r="F31" s="89">
        <v>0.0028</v>
      </c>
      <c r="G31" s="89">
        <v>0</v>
      </c>
      <c r="H31" s="86">
        <v>20</v>
      </c>
      <c r="I31" s="86"/>
      <c r="J31" s="108">
        <v>2012.1</v>
      </c>
      <c r="K31" s="109">
        <f t="shared" si="1"/>
        <v>8048.059</v>
      </c>
      <c r="L31" s="110" t="s">
        <v>497</v>
      </c>
      <c r="M31" s="106"/>
      <c r="N31" s="106"/>
      <c r="O31" s="106"/>
      <c r="P31" s="106"/>
      <c r="Q31" s="106"/>
      <c r="R31" s="106"/>
      <c r="S31" s="106"/>
      <c r="T31" s="106"/>
      <c r="U31" s="106"/>
      <c r="V31" s="106"/>
    </row>
    <row r="32" s="66" customFormat="1" customHeight="1" spans="1:22">
      <c r="A32" s="81">
        <v>14</v>
      </c>
      <c r="B32" s="93" t="s">
        <v>751</v>
      </c>
      <c r="C32" s="87"/>
      <c r="D32" s="94">
        <v>45566</v>
      </c>
      <c r="E32" s="95">
        <v>108794.3</v>
      </c>
      <c r="F32" s="89">
        <v>0.0028</v>
      </c>
      <c r="G32" s="89">
        <v>0</v>
      </c>
      <c r="H32" s="87">
        <v>20</v>
      </c>
      <c r="I32" s="87"/>
      <c r="J32" s="108">
        <v>1359.9</v>
      </c>
      <c r="K32" s="109">
        <f t="shared" si="1"/>
        <v>5439.715</v>
      </c>
      <c r="L32" s="110" t="s">
        <v>497</v>
      </c>
      <c r="M32" s="106"/>
      <c r="N32" s="106"/>
      <c r="O32" s="106"/>
      <c r="P32" s="106"/>
      <c r="Q32" s="106"/>
      <c r="R32" s="106"/>
      <c r="S32" s="106"/>
      <c r="T32" s="106"/>
      <c r="U32" s="106"/>
      <c r="V32" s="106"/>
    </row>
    <row r="33" s="66" customFormat="1" customHeight="1" spans="1:22">
      <c r="A33" s="81">
        <v>15</v>
      </c>
      <c r="B33" s="86" t="s">
        <v>752</v>
      </c>
      <c r="C33" s="87"/>
      <c r="D33" s="96">
        <v>45597</v>
      </c>
      <c r="E33" s="95">
        <v>23958.18</v>
      </c>
      <c r="F33" s="89">
        <v>0.0028</v>
      </c>
      <c r="G33" s="89">
        <v>0</v>
      </c>
      <c r="H33" s="87">
        <v>20</v>
      </c>
      <c r="I33" s="87"/>
      <c r="J33" s="108">
        <v>199.6</v>
      </c>
      <c r="K33" s="109">
        <f t="shared" si="1"/>
        <v>1197.909</v>
      </c>
      <c r="L33" s="110" t="s">
        <v>497</v>
      </c>
      <c r="M33" s="106"/>
      <c r="N33" s="106"/>
      <c r="O33" s="106"/>
      <c r="P33" s="106"/>
      <c r="Q33" s="106"/>
      <c r="R33" s="106"/>
      <c r="S33" s="106"/>
      <c r="T33" s="106"/>
      <c r="U33" s="106"/>
      <c r="V33" s="106"/>
    </row>
    <row r="34" s="66" customFormat="1" customHeight="1" spans="1:22">
      <c r="A34" s="81" t="s">
        <v>521</v>
      </c>
      <c r="B34" s="82" t="s">
        <v>522</v>
      </c>
      <c r="C34" s="83"/>
      <c r="D34" s="84"/>
      <c r="E34" s="91"/>
      <c r="F34" s="91"/>
      <c r="G34" s="91"/>
      <c r="H34" s="83"/>
      <c r="I34" s="83"/>
      <c r="J34" s="112"/>
      <c r="K34" s="113"/>
      <c r="L34" s="107"/>
      <c r="M34" s="106"/>
      <c r="N34" s="106"/>
      <c r="O34" s="106"/>
      <c r="P34" s="106"/>
      <c r="Q34" s="106"/>
      <c r="R34" s="106"/>
      <c r="S34" s="106"/>
      <c r="T34" s="106"/>
      <c r="U34" s="106"/>
      <c r="V34" s="106"/>
    </row>
    <row r="35" s="66" customFormat="1" customHeight="1" spans="1:22">
      <c r="A35" s="81" t="s">
        <v>523</v>
      </c>
      <c r="B35" s="97" t="s">
        <v>524</v>
      </c>
      <c r="C35" s="83"/>
      <c r="D35" s="84"/>
      <c r="E35" s="91"/>
      <c r="F35" s="91"/>
      <c r="G35" s="91"/>
      <c r="H35" s="83"/>
      <c r="I35" s="83"/>
      <c r="J35" s="112"/>
      <c r="K35" s="113"/>
      <c r="L35" s="107"/>
      <c r="M35" s="106"/>
      <c r="N35" s="106"/>
      <c r="O35" s="106"/>
      <c r="P35" s="106"/>
      <c r="Q35" s="106"/>
      <c r="R35" s="106"/>
      <c r="S35" s="106"/>
      <c r="T35" s="106"/>
      <c r="U35" s="106"/>
      <c r="V35" s="106"/>
    </row>
    <row r="36" s="66" customFormat="1" customHeight="1" spans="1:22">
      <c r="A36" s="98" t="s">
        <v>525</v>
      </c>
      <c r="B36" s="99" t="s">
        <v>526</v>
      </c>
      <c r="C36" s="100"/>
      <c r="D36" s="101"/>
      <c r="E36" s="102">
        <f>SUM(E37:E230)</f>
        <v>30312505</v>
      </c>
      <c r="F36" s="102"/>
      <c r="G36" s="102"/>
      <c r="H36" s="102"/>
      <c r="I36" s="102"/>
      <c r="J36" s="102">
        <f>SUM(J37:J230)</f>
        <v>1236080.11</v>
      </c>
      <c r="K36" s="102">
        <f>SUM(K37:K230)</f>
        <v>1210842.30733333</v>
      </c>
      <c r="L36" s="114"/>
      <c r="M36" s="106"/>
      <c r="N36" s="106"/>
      <c r="O36" s="106"/>
      <c r="P36" s="106"/>
      <c r="Q36" s="106"/>
      <c r="R36" s="106"/>
      <c r="S36" s="106"/>
      <c r="T36" s="106"/>
      <c r="U36" s="106"/>
      <c r="V36" s="106"/>
    </row>
    <row r="37" s="66" customFormat="1" customHeight="1" spans="1:22">
      <c r="A37" s="81">
        <v>1</v>
      </c>
      <c r="B37" s="86" t="s">
        <v>527</v>
      </c>
      <c r="C37" s="87"/>
      <c r="D37" s="86" t="s">
        <v>753</v>
      </c>
      <c r="E37" s="90">
        <v>3740865.64</v>
      </c>
      <c r="F37" s="89">
        <v>0</v>
      </c>
      <c r="G37" s="89">
        <v>0</v>
      </c>
      <c r="H37" s="86">
        <v>20</v>
      </c>
      <c r="I37" s="86"/>
      <c r="J37" s="108">
        <v>0</v>
      </c>
      <c r="K37" s="109">
        <v>0</v>
      </c>
      <c r="L37" s="110" t="s">
        <v>497</v>
      </c>
      <c r="M37" s="106"/>
      <c r="N37" s="106"/>
      <c r="O37" s="106"/>
      <c r="P37" s="106"/>
      <c r="Q37" s="106"/>
      <c r="R37" s="106"/>
      <c r="S37" s="106"/>
      <c r="T37" s="106"/>
      <c r="U37" s="106"/>
      <c r="V37" s="106"/>
    </row>
    <row r="38" s="66" customFormat="1" customHeight="1" spans="1:22">
      <c r="A38" s="81">
        <v>2</v>
      </c>
      <c r="B38" s="86" t="s">
        <v>527</v>
      </c>
      <c r="C38" s="87"/>
      <c r="D38" s="86" t="s">
        <v>754</v>
      </c>
      <c r="E38" s="90">
        <v>153319.61</v>
      </c>
      <c r="F38" s="89">
        <v>0</v>
      </c>
      <c r="G38" s="89">
        <v>0</v>
      </c>
      <c r="H38" s="86">
        <v>20</v>
      </c>
      <c r="I38" s="86"/>
      <c r="J38" s="108">
        <v>0</v>
      </c>
      <c r="K38" s="109">
        <v>0</v>
      </c>
      <c r="L38" s="110" t="s">
        <v>497</v>
      </c>
      <c r="M38" s="106"/>
      <c r="N38" s="106"/>
      <c r="O38" s="106"/>
      <c r="P38" s="106"/>
      <c r="Q38" s="106"/>
      <c r="R38" s="106"/>
      <c r="S38" s="106"/>
      <c r="T38" s="106"/>
      <c r="U38" s="106"/>
      <c r="V38" s="106"/>
    </row>
    <row r="39" s="66" customFormat="1" customHeight="1" spans="1:22">
      <c r="A39" s="81">
        <v>3</v>
      </c>
      <c r="B39" s="86" t="s">
        <v>527</v>
      </c>
      <c r="C39" s="87"/>
      <c r="D39" s="86" t="s">
        <v>755</v>
      </c>
      <c r="E39" s="90">
        <v>829924.41</v>
      </c>
      <c r="F39" s="89">
        <v>0</v>
      </c>
      <c r="G39" s="89">
        <v>0</v>
      </c>
      <c r="H39" s="86">
        <v>20</v>
      </c>
      <c r="I39" s="86"/>
      <c r="J39" s="108">
        <v>0</v>
      </c>
      <c r="K39" s="109">
        <v>0</v>
      </c>
      <c r="L39" s="110" t="s">
        <v>497</v>
      </c>
      <c r="M39" s="106"/>
      <c r="N39" s="106"/>
      <c r="O39" s="106"/>
      <c r="P39" s="106"/>
      <c r="Q39" s="106"/>
      <c r="R39" s="106"/>
      <c r="S39" s="106"/>
      <c r="T39" s="106"/>
      <c r="U39" s="106"/>
      <c r="V39" s="106"/>
    </row>
    <row r="40" s="66" customFormat="1" customHeight="1" spans="1:22">
      <c r="A40" s="81">
        <v>4</v>
      </c>
      <c r="B40" s="86" t="s">
        <v>527</v>
      </c>
      <c r="C40" s="87"/>
      <c r="D40" s="86" t="s">
        <v>756</v>
      </c>
      <c r="E40" s="90">
        <v>374803.82</v>
      </c>
      <c r="F40" s="89">
        <v>0</v>
      </c>
      <c r="G40" s="89">
        <v>0</v>
      </c>
      <c r="H40" s="86">
        <v>20</v>
      </c>
      <c r="I40" s="86"/>
      <c r="J40" s="108">
        <v>0</v>
      </c>
      <c r="K40" s="109">
        <v>0</v>
      </c>
      <c r="L40" s="110" t="s">
        <v>497</v>
      </c>
      <c r="M40" s="106"/>
      <c r="N40" s="106"/>
      <c r="O40" s="106"/>
      <c r="P40" s="106"/>
      <c r="Q40" s="106"/>
      <c r="R40" s="106"/>
      <c r="S40" s="106"/>
      <c r="T40" s="106"/>
      <c r="U40" s="106"/>
      <c r="V40" s="106"/>
    </row>
    <row r="41" s="66" customFormat="1" customHeight="1" spans="1:22">
      <c r="A41" s="81">
        <v>5</v>
      </c>
      <c r="B41" s="86" t="s">
        <v>527</v>
      </c>
      <c r="C41" s="87"/>
      <c r="D41" s="86" t="s">
        <v>757</v>
      </c>
      <c r="E41" s="90">
        <v>283289.79</v>
      </c>
      <c r="F41" s="89">
        <v>0.0042</v>
      </c>
      <c r="G41" s="89">
        <v>0</v>
      </c>
      <c r="H41" s="86">
        <v>20</v>
      </c>
      <c r="I41" s="86"/>
      <c r="J41" s="108">
        <v>41.53</v>
      </c>
      <c r="K41" s="109">
        <v>0</v>
      </c>
      <c r="L41" s="110" t="s">
        <v>497</v>
      </c>
      <c r="M41" s="106"/>
      <c r="N41" s="106"/>
      <c r="O41" s="106"/>
      <c r="P41" s="106"/>
      <c r="Q41" s="106"/>
      <c r="R41" s="106"/>
      <c r="S41" s="106"/>
      <c r="T41" s="106"/>
      <c r="U41" s="106"/>
      <c r="V41" s="106"/>
    </row>
    <row r="42" s="66" customFormat="1" customHeight="1" spans="1:22">
      <c r="A42" s="81">
        <v>6</v>
      </c>
      <c r="B42" s="86" t="s">
        <v>527</v>
      </c>
      <c r="C42" s="87"/>
      <c r="D42" s="86" t="s">
        <v>758</v>
      </c>
      <c r="E42" s="90">
        <v>228121.9</v>
      </c>
      <c r="F42" s="89">
        <v>0.0042</v>
      </c>
      <c r="G42" s="89">
        <v>0</v>
      </c>
      <c r="H42" s="86">
        <v>20</v>
      </c>
      <c r="I42" s="86"/>
      <c r="J42" s="108">
        <v>11400</v>
      </c>
      <c r="K42" s="109">
        <f>E42/H42</f>
        <v>11406.095</v>
      </c>
      <c r="L42" s="110" t="s">
        <v>497</v>
      </c>
      <c r="M42" s="106"/>
      <c r="N42" s="106"/>
      <c r="O42" s="106"/>
      <c r="P42" s="106"/>
      <c r="Q42" s="106"/>
      <c r="R42" s="106"/>
      <c r="S42" s="106"/>
      <c r="T42" s="106"/>
      <c r="U42" s="106"/>
      <c r="V42" s="106"/>
    </row>
    <row r="43" s="66" customFormat="1" customHeight="1" spans="1:22">
      <c r="A43" s="81">
        <v>7</v>
      </c>
      <c r="B43" s="86" t="s">
        <v>527</v>
      </c>
      <c r="C43" s="87"/>
      <c r="D43" s="86" t="s">
        <v>759</v>
      </c>
      <c r="E43" s="90">
        <v>360597.54</v>
      </c>
      <c r="F43" s="89">
        <v>0.0042</v>
      </c>
      <c r="G43" s="89">
        <v>0</v>
      </c>
      <c r="H43" s="86">
        <v>20</v>
      </c>
      <c r="I43" s="86"/>
      <c r="J43" s="108">
        <v>18024</v>
      </c>
      <c r="K43" s="109">
        <f t="shared" ref="K43:K106" si="2">E43/H43</f>
        <v>18029.877</v>
      </c>
      <c r="L43" s="110" t="s">
        <v>497</v>
      </c>
      <c r="M43" s="106"/>
      <c r="N43" s="106"/>
      <c r="O43" s="106"/>
      <c r="P43" s="106"/>
      <c r="Q43" s="106"/>
      <c r="R43" s="106"/>
      <c r="S43" s="106"/>
      <c r="T43" s="106"/>
      <c r="U43" s="106"/>
      <c r="V43" s="106"/>
    </row>
    <row r="44" s="66" customFormat="1" customHeight="1" spans="1:22">
      <c r="A44" s="81">
        <v>8</v>
      </c>
      <c r="B44" s="86" t="s">
        <v>527</v>
      </c>
      <c r="C44" s="87"/>
      <c r="D44" s="86" t="s">
        <v>760</v>
      </c>
      <c r="E44" s="90">
        <v>411282.7</v>
      </c>
      <c r="F44" s="89">
        <v>0.0042</v>
      </c>
      <c r="G44" s="89">
        <v>0</v>
      </c>
      <c r="H44" s="86">
        <v>20</v>
      </c>
      <c r="I44" s="86"/>
      <c r="J44" s="108">
        <v>20556</v>
      </c>
      <c r="K44" s="109">
        <f t="shared" si="2"/>
        <v>20564.135</v>
      </c>
      <c r="L44" s="110" t="s">
        <v>497</v>
      </c>
      <c r="M44" s="106"/>
      <c r="N44" s="106"/>
      <c r="O44" s="106"/>
      <c r="P44" s="106"/>
      <c r="Q44" s="106"/>
      <c r="R44" s="106"/>
      <c r="S44" s="106"/>
      <c r="T44" s="106"/>
      <c r="U44" s="106"/>
      <c r="V44" s="106"/>
    </row>
    <row r="45" s="66" customFormat="1" customHeight="1" spans="1:22">
      <c r="A45" s="81">
        <v>9</v>
      </c>
      <c r="B45" s="86" t="s">
        <v>527</v>
      </c>
      <c r="C45" s="87"/>
      <c r="D45" s="86" t="s">
        <v>761</v>
      </c>
      <c r="E45" s="90">
        <v>179853.78</v>
      </c>
      <c r="F45" s="89">
        <v>0.0042</v>
      </c>
      <c r="G45" s="89">
        <v>0</v>
      </c>
      <c r="H45" s="86">
        <v>20</v>
      </c>
      <c r="I45" s="86"/>
      <c r="J45" s="108">
        <v>8988</v>
      </c>
      <c r="K45" s="109">
        <f t="shared" si="2"/>
        <v>8992.689</v>
      </c>
      <c r="L45" s="110" t="s">
        <v>497</v>
      </c>
      <c r="M45" s="106"/>
      <c r="N45" s="106"/>
      <c r="O45" s="106"/>
      <c r="P45" s="106"/>
      <c r="Q45" s="106"/>
      <c r="R45" s="106"/>
      <c r="S45" s="106"/>
      <c r="T45" s="106"/>
      <c r="U45" s="106"/>
      <c r="V45" s="106"/>
    </row>
    <row r="46" s="66" customFormat="1" customHeight="1" spans="1:22">
      <c r="A46" s="81">
        <v>10</v>
      </c>
      <c r="B46" s="86" t="s">
        <v>527</v>
      </c>
      <c r="C46" s="87"/>
      <c r="D46" s="86" t="s">
        <v>762</v>
      </c>
      <c r="E46" s="90">
        <v>811727.22</v>
      </c>
      <c r="F46" s="89">
        <v>0.0042</v>
      </c>
      <c r="G46" s="89">
        <v>0</v>
      </c>
      <c r="H46" s="86">
        <v>20</v>
      </c>
      <c r="I46" s="86"/>
      <c r="J46" s="108">
        <v>40584</v>
      </c>
      <c r="K46" s="109">
        <f t="shared" si="2"/>
        <v>40586.361</v>
      </c>
      <c r="L46" s="110" t="s">
        <v>497</v>
      </c>
      <c r="M46" s="106"/>
      <c r="N46" s="106"/>
      <c r="O46" s="106"/>
      <c r="P46" s="106"/>
      <c r="Q46" s="106"/>
      <c r="R46" s="106"/>
      <c r="S46" s="106"/>
      <c r="T46" s="106"/>
      <c r="U46" s="106"/>
      <c r="V46" s="106"/>
    </row>
    <row r="47" s="66" customFormat="1" customHeight="1" spans="1:22">
      <c r="A47" s="81">
        <v>11</v>
      </c>
      <c r="B47" s="86" t="s">
        <v>527</v>
      </c>
      <c r="C47" s="87"/>
      <c r="D47" s="86" t="s">
        <v>763</v>
      </c>
      <c r="E47" s="90">
        <v>620947.55</v>
      </c>
      <c r="F47" s="89">
        <v>0.0042</v>
      </c>
      <c r="G47" s="89">
        <v>0</v>
      </c>
      <c r="H47" s="86">
        <v>20</v>
      </c>
      <c r="I47" s="86"/>
      <c r="J47" s="108">
        <v>31044</v>
      </c>
      <c r="K47" s="109">
        <f t="shared" si="2"/>
        <v>31047.3775</v>
      </c>
      <c r="L47" s="110" t="s">
        <v>497</v>
      </c>
      <c r="M47" s="106"/>
      <c r="N47" s="106"/>
      <c r="O47" s="106"/>
      <c r="P47" s="106"/>
      <c r="Q47" s="106"/>
      <c r="R47" s="106"/>
      <c r="S47" s="106"/>
      <c r="T47" s="106"/>
      <c r="U47" s="106"/>
      <c r="V47" s="106"/>
    </row>
    <row r="48" s="66" customFormat="1" customHeight="1" spans="1:22">
      <c r="A48" s="81">
        <v>12</v>
      </c>
      <c r="B48" s="86" t="s">
        <v>527</v>
      </c>
      <c r="C48" s="87"/>
      <c r="D48" s="86" t="s">
        <v>764</v>
      </c>
      <c r="E48" s="90">
        <v>1243897.51</v>
      </c>
      <c r="F48" s="89">
        <v>0.0042</v>
      </c>
      <c r="G48" s="89">
        <v>0</v>
      </c>
      <c r="H48" s="86">
        <v>20</v>
      </c>
      <c r="I48" s="86"/>
      <c r="J48" s="108">
        <v>62196</v>
      </c>
      <c r="K48" s="109">
        <f t="shared" si="2"/>
        <v>62194.8755</v>
      </c>
      <c r="L48" s="110" t="s">
        <v>497</v>
      </c>
      <c r="M48" s="106"/>
      <c r="N48" s="106"/>
      <c r="O48" s="106"/>
      <c r="P48" s="106"/>
      <c r="Q48" s="106"/>
      <c r="R48" s="106"/>
      <c r="S48" s="106"/>
      <c r="T48" s="106"/>
      <c r="U48" s="106"/>
      <c r="V48" s="106"/>
    </row>
    <row r="49" s="66" customFormat="1" customHeight="1" spans="1:22">
      <c r="A49" s="81">
        <v>13</v>
      </c>
      <c r="B49" s="86" t="s">
        <v>527</v>
      </c>
      <c r="C49" s="87"/>
      <c r="D49" s="86" t="s">
        <v>765</v>
      </c>
      <c r="E49" s="90">
        <v>2085308.84</v>
      </c>
      <c r="F49" s="89">
        <v>0.0042</v>
      </c>
      <c r="G49" s="89">
        <v>0</v>
      </c>
      <c r="H49" s="86">
        <v>20</v>
      </c>
      <c r="I49" s="86"/>
      <c r="J49" s="108">
        <v>104256</v>
      </c>
      <c r="K49" s="109">
        <f t="shared" si="2"/>
        <v>104265.442</v>
      </c>
      <c r="L49" s="110" t="s">
        <v>497</v>
      </c>
      <c r="M49" s="106"/>
      <c r="N49" s="106"/>
      <c r="O49" s="106"/>
      <c r="P49" s="106"/>
      <c r="Q49" s="106"/>
      <c r="R49" s="106"/>
      <c r="S49" s="106"/>
      <c r="T49" s="106"/>
      <c r="U49" s="106"/>
      <c r="V49" s="106"/>
    </row>
    <row r="50" s="66" customFormat="1" customHeight="1" spans="1:22">
      <c r="A50" s="81">
        <v>14</v>
      </c>
      <c r="B50" s="86" t="s">
        <v>527</v>
      </c>
      <c r="C50" s="87"/>
      <c r="D50" s="86" t="s">
        <v>766</v>
      </c>
      <c r="E50" s="90">
        <v>1995836.24</v>
      </c>
      <c r="F50" s="89">
        <v>0.0042</v>
      </c>
      <c r="G50" s="89">
        <v>0</v>
      </c>
      <c r="H50" s="86">
        <v>20</v>
      </c>
      <c r="I50" s="86"/>
      <c r="J50" s="108">
        <v>99792</v>
      </c>
      <c r="K50" s="109">
        <f t="shared" si="2"/>
        <v>99791.812</v>
      </c>
      <c r="L50" s="110" t="s">
        <v>497</v>
      </c>
      <c r="M50" s="106"/>
      <c r="N50" s="106"/>
      <c r="O50" s="106"/>
      <c r="P50" s="106"/>
      <c r="Q50" s="106"/>
      <c r="R50" s="106"/>
      <c r="S50" s="106"/>
      <c r="T50" s="106"/>
      <c r="U50" s="106"/>
      <c r="V50" s="106"/>
    </row>
    <row r="51" s="66" customFormat="1" customHeight="1" spans="1:22">
      <c r="A51" s="81">
        <v>15</v>
      </c>
      <c r="B51" s="86" t="s">
        <v>527</v>
      </c>
      <c r="C51" s="87"/>
      <c r="D51" s="86" t="s">
        <v>767</v>
      </c>
      <c r="E51" s="90">
        <v>2123576.99</v>
      </c>
      <c r="F51" s="89">
        <v>0.0042</v>
      </c>
      <c r="G51" s="89">
        <v>0</v>
      </c>
      <c r="H51" s="86">
        <v>20</v>
      </c>
      <c r="I51" s="86"/>
      <c r="J51" s="108">
        <v>106176</v>
      </c>
      <c r="K51" s="109">
        <f t="shared" si="2"/>
        <v>106178.8495</v>
      </c>
      <c r="L51" s="110" t="s">
        <v>497</v>
      </c>
      <c r="M51" s="106"/>
      <c r="N51" s="106"/>
      <c r="O51" s="106"/>
      <c r="P51" s="106"/>
      <c r="Q51" s="106"/>
      <c r="R51" s="106"/>
      <c r="S51" s="106"/>
      <c r="T51" s="106"/>
      <c r="U51" s="106"/>
      <c r="V51" s="106"/>
    </row>
    <row r="52" s="66" customFormat="1" customHeight="1" spans="1:22">
      <c r="A52" s="81">
        <v>16</v>
      </c>
      <c r="B52" s="86" t="s">
        <v>527</v>
      </c>
      <c r="C52" s="87"/>
      <c r="D52" s="86" t="s">
        <v>768</v>
      </c>
      <c r="E52" s="90">
        <v>2203425.65</v>
      </c>
      <c r="F52" s="89">
        <v>0.0042</v>
      </c>
      <c r="G52" s="89">
        <v>0</v>
      </c>
      <c r="H52" s="86">
        <v>20</v>
      </c>
      <c r="I52" s="86"/>
      <c r="J52" s="108">
        <v>132204</v>
      </c>
      <c r="K52" s="109">
        <f t="shared" si="2"/>
        <v>110171.2825</v>
      </c>
      <c r="L52" s="110" t="s">
        <v>497</v>
      </c>
      <c r="M52" s="106"/>
      <c r="N52" s="106"/>
      <c r="O52" s="106"/>
      <c r="P52" s="106"/>
      <c r="Q52" s="106"/>
      <c r="R52" s="106"/>
      <c r="S52" s="106"/>
      <c r="T52" s="106"/>
      <c r="U52" s="106"/>
      <c r="V52" s="106"/>
    </row>
    <row r="53" s="66" customFormat="1" customHeight="1" spans="1:22">
      <c r="A53" s="81">
        <v>17</v>
      </c>
      <c r="B53" s="86" t="s">
        <v>527</v>
      </c>
      <c r="C53" s="87"/>
      <c r="D53" s="86" t="s">
        <v>769</v>
      </c>
      <c r="E53" s="90">
        <v>140248.74</v>
      </c>
      <c r="F53" s="89">
        <v>0.0042</v>
      </c>
      <c r="G53" s="89">
        <v>0</v>
      </c>
      <c r="H53" s="86">
        <v>20</v>
      </c>
      <c r="I53" s="86"/>
      <c r="J53" s="108">
        <v>7008</v>
      </c>
      <c r="K53" s="109">
        <f t="shared" si="2"/>
        <v>7012.437</v>
      </c>
      <c r="L53" s="110" t="s">
        <v>497</v>
      </c>
      <c r="M53" s="106"/>
      <c r="N53" s="106"/>
      <c r="O53" s="106"/>
      <c r="P53" s="106"/>
      <c r="Q53" s="106"/>
      <c r="R53" s="106"/>
      <c r="S53" s="106"/>
      <c r="T53" s="106"/>
      <c r="U53" s="106"/>
      <c r="V53" s="106"/>
    </row>
    <row r="54" s="66" customFormat="1" customHeight="1" spans="1:22">
      <c r="A54" s="81">
        <v>18</v>
      </c>
      <c r="B54" s="86" t="s">
        <v>527</v>
      </c>
      <c r="C54" s="87"/>
      <c r="D54" s="86" t="s">
        <v>770</v>
      </c>
      <c r="E54" s="90">
        <v>164179.65</v>
      </c>
      <c r="F54" s="89">
        <v>0.0042</v>
      </c>
      <c r="G54" s="89">
        <v>0</v>
      </c>
      <c r="H54" s="86">
        <v>20</v>
      </c>
      <c r="I54" s="86"/>
      <c r="J54" s="108">
        <v>8208</v>
      </c>
      <c r="K54" s="109">
        <f t="shared" si="2"/>
        <v>8208.9825</v>
      </c>
      <c r="L54" s="110" t="s">
        <v>497</v>
      </c>
      <c r="M54" s="106"/>
      <c r="N54" s="106"/>
      <c r="O54" s="106"/>
      <c r="P54" s="106"/>
      <c r="Q54" s="106"/>
      <c r="R54" s="106"/>
      <c r="S54" s="106"/>
      <c r="T54" s="106"/>
      <c r="U54" s="106"/>
      <c r="V54" s="106"/>
    </row>
    <row r="55" s="66" customFormat="1" customHeight="1" spans="1:22">
      <c r="A55" s="81">
        <v>19</v>
      </c>
      <c r="B55" s="86" t="s">
        <v>546</v>
      </c>
      <c r="C55" s="87"/>
      <c r="D55" s="92">
        <v>43070</v>
      </c>
      <c r="E55" s="90">
        <v>155681.5</v>
      </c>
      <c r="F55" s="89">
        <v>0.0042</v>
      </c>
      <c r="G55" s="89">
        <v>0</v>
      </c>
      <c r="H55" s="86">
        <v>20</v>
      </c>
      <c r="I55" s="86"/>
      <c r="J55" s="108">
        <v>7776</v>
      </c>
      <c r="K55" s="109">
        <f t="shared" si="2"/>
        <v>7784.075</v>
      </c>
      <c r="L55" s="110" t="s">
        <v>497</v>
      </c>
      <c r="M55" s="106"/>
      <c r="N55" s="106"/>
      <c r="O55" s="106"/>
      <c r="P55" s="106"/>
      <c r="Q55" s="106"/>
      <c r="R55" s="106"/>
      <c r="S55" s="106"/>
      <c r="T55" s="106"/>
      <c r="U55" s="106"/>
      <c r="V55" s="106"/>
    </row>
    <row r="56" s="66" customFormat="1" customHeight="1" spans="1:22">
      <c r="A56" s="81">
        <v>20</v>
      </c>
      <c r="B56" s="86" t="s">
        <v>547</v>
      </c>
      <c r="C56" s="87"/>
      <c r="D56" s="92">
        <v>43070</v>
      </c>
      <c r="E56" s="90">
        <v>142059.42</v>
      </c>
      <c r="F56" s="89">
        <v>0.0042</v>
      </c>
      <c r="G56" s="89">
        <v>0</v>
      </c>
      <c r="H56" s="86">
        <v>20</v>
      </c>
      <c r="I56" s="86"/>
      <c r="J56" s="108">
        <v>7104</v>
      </c>
      <c r="K56" s="109">
        <f t="shared" si="2"/>
        <v>7102.971</v>
      </c>
      <c r="L56" s="110" t="s">
        <v>497</v>
      </c>
      <c r="M56" s="106"/>
      <c r="N56" s="106"/>
      <c r="O56" s="106"/>
      <c r="P56" s="106"/>
      <c r="Q56" s="106"/>
      <c r="R56" s="106"/>
      <c r="S56" s="106"/>
      <c r="T56" s="106"/>
      <c r="U56" s="106"/>
      <c r="V56" s="106"/>
    </row>
    <row r="57" s="66" customFormat="1" customHeight="1" spans="1:22">
      <c r="A57" s="81">
        <v>21</v>
      </c>
      <c r="B57" s="86" t="s">
        <v>548</v>
      </c>
      <c r="C57" s="87"/>
      <c r="D57" s="92">
        <v>43070</v>
      </c>
      <c r="E57" s="90">
        <v>167696.74</v>
      </c>
      <c r="F57" s="89">
        <v>0.0042</v>
      </c>
      <c r="G57" s="89">
        <v>0</v>
      </c>
      <c r="H57" s="86">
        <v>20</v>
      </c>
      <c r="I57" s="86"/>
      <c r="J57" s="108">
        <v>8376</v>
      </c>
      <c r="K57" s="109">
        <f t="shared" si="2"/>
        <v>8384.837</v>
      </c>
      <c r="L57" s="110" t="s">
        <v>497</v>
      </c>
      <c r="M57" s="106"/>
      <c r="N57" s="106"/>
      <c r="O57" s="106"/>
      <c r="P57" s="106"/>
      <c r="Q57" s="106"/>
      <c r="R57" s="106"/>
      <c r="S57" s="106"/>
      <c r="T57" s="106"/>
      <c r="U57" s="106"/>
      <c r="V57" s="106"/>
    </row>
    <row r="58" s="66" customFormat="1" customHeight="1" spans="1:22">
      <c r="A58" s="81">
        <v>22</v>
      </c>
      <c r="B58" s="86" t="s">
        <v>549</v>
      </c>
      <c r="C58" s="87"/>
      <c r="D58" s="92">
        <v>43070</v>
      </c>
      <c r="E58" s="90">
        <v>120000</v>
      </c>
      <c r="F58" s="89">
        <v>0.0042</v>
      </c>
      <c r="G58" s="89">
        <v>0</v>
      </c>
      <c r="H58" s="86">
        <v>20</v>
      </c>
      <c r="I58" s="86"/>
      <c r="J58" s="108">
        <v>6000</v>
      </c>
      <c r="K58" s="109">
        <f t="shared" si="2"/>
        <v>6000</v>
      </c>
      <c r="L58" s="110" t="s">
        <v>497</v>
      </c>
      <c r="M58" s="106"/>
      <c r="N58" s="106"/>
      <c r="O58" s="106"/>
      <c r="P58" s="106"/>
      <c r="Q58" s="106"/>
      <c r="R58" s="106"/>
      <c r="S58" s="106"/>
      <c r="T58" s="106"/>
      <c r="U58" s="106"/>
      <c r="V58" s="106"/>
    </row>
    <row r="59" s="66" customFormat="1" customHeight="1" spans="1:22">
      <c r="A59" s="81">
        <v>23</v>
      </c>
      <c r="B59" s="86" t="s">
        <v>550</v>
      </c>
      <c r="C59" s="87"/>
      <c r="D59" s="92">
        <v>43070</v>
      </c>
      <c r="E59" s="90">
        <v>49224.97</v>
      </c>
      <c r="F59" s="89">
        <v>0.0042</v>
      </c>
      <c r="G59" s="89">
        <v>0</v>
      </c>
      <c r="H59" s="86">
        <v>20</v>
      </c>
      <c r="I59" s="86"/>
      <c r="J59" s="108">
        <v>2460</v>
      </c>
      <c r="K59" s="109">
        <f t="shared" si="2"/>
        <v>2461.2485</v>
      </c>
      <c r="L59" s="110" t="s">
        <v>497</v>
      </c>
      <c r="M59" s="106"/>
      <c r="N59" s="106"/>
      <c r="O59" s="106"/>
      <c r="P59" s="106"/>
      <c r="Q59" s="106"/>
      <c r="R59" s="106"/>
      <c r="S59" s="106"/>
      <c r="T59" s="106"/>
      <c r="U59" s="106"/>
      <c r="V59" s="106"/>
    </row>
    <row r="60" s="66" customFormat="1" customHeight="1" spans="1:22">
      <c r="A60" s="81">
        <v>24</v>
      </c>
      <c r="B60" s="86" t="s">
        <v>551</v>
      </c>
      <c r="C60" s="87"/>
      <c r="D60" s="92">
        <v>43070</v>
      </c>
      <c r="E60" s="90">
        <v>75769.45</v>
      </c>
      <c r="F60" s="89">
        <v>0.0042</v>
      </c>
      <c r="G60" s="89">
        <v>0</v>
      </c>
      <c r="H60" s="86">
        <v>20</v>
      </c>
      <c r="I60" s="86"/>
      <c r="J60" s="108">
        <v>3780</v>
      </c>
      <c r="K60" s="109">
        <f t="shared" si="2"/>
        <v>3788.4725</v>
      </c>
      <c r="L60" s="110" t="s">
        <v>497</v>
      </c>
      <c r="M60" s="106"/>
      <c r="N60" s="106"/>
      <c r="O60" s="106"/>
      <c r="P60" s="106"/>
      <c r="Q60" s="106"/>
      <c r="R60" s="106"/>
      <c r="S60" s="106"/>
      <c r="T60" s="106"/>
      <c r="U60" s="106"/>
      <c r="V60" s="106"/>
    </row>
    <row r="61" s="66" customFormat="1" customHeight="1" spans="1:22">
      <c r="A61" s="81">
        <v>25</v>
      </c>
      <c r="B61" s="86" t="s">
        <v>552</v>
      </c>
      <c r="C61" s="87"/>
      <c r="D61" s="92">
        <v>43070</v>
      </c>
      <c r="E61" s="90">
        <v>43675.11</v>
      </c>
      <c r="F61" s="89">
        <v>0.0042</v>
      </c>
      <c r="G61" s="89">
        <v>0</v>
      </c>
      <c r="H61" s="86">
        <v>20</v>
      </c>
      <c r="I61" s="86"/>
      <c r="J61" s="108">
        <v>2184</v>
      </c>
      <c r="K61" s="109">
        <f t="shared" si="2"/>
        <v>2183.7555</v>
      </c>
      <c r="L61" s="110" t="s">
        <v>497</v>
      </c>
      <c r="M61" s="106"/>
      <c r="N61" s="106"/>
      <c r="O61" s="106"/>
      <c r="P61" s="106"/>
      <c r="Q61" s="106"/>
      <c r="R61" s="106"/>
      <c r="S61" s="106"/>
      <c r="T61" s="106"/>
      <c r="U61" s="106"/>
      <c r="V61" s="106"/>
    </row>
    <row r="62" s="66" customFormat="1" customHeight="1" spans="1:22">
      <c r="A62" s="81">
        <v>26</v>
      </c>
      <c r="B62" s="86" t="s">
        <v>553</v>
      </c>
      <c r="C62" s="87"/>
      <c r="D62" s="92">
        <v>43070</v>
      </c>
      <c r="E62" s="90">
        <v>76027.36</v>
      </c>
      <c r="F62" s="89">
        <v>0.0042</v>
      </c>
      <c r="G62" s="89">
        <v>0</v>
      </c>
      <c r="H62" s="86">
        <v>20</v>
      </c>
      <c r="I62" s="86"/>
      <c r="J62" s="108">
        <v>3792</v>
      </c>
      <c r="K62" s="109">
        <f t="shared" si="2"/>
        <v>3801.368</v>
      </c>
      <c r="L62" s="110" t="s">
        <v>497</v>
      </c>
      <c r="M62" s="106"/>
      <c r="N62" s="106"/>
      <c r="O62" s="106"/>
      <c r="P62" s="106"/>
      <c r="Q62" s="106"/>
      <c r="R62" s="106"/>
      <c r="S62" s="106"/>
      <c r="T62" s="106"/>
      <c r="U62" s="106"/>
      <c r="V62" s="106"/>
    </row>
    <row r="63" s="66" customFormat="1" customHeight="1" spans="1:22">
      <c r="A63" s="81">
        <v>27</v>
      </c>
      <c r="B63" s="86" t="s">
        <v>554</v>
      </c>
      <c r="C63" s="87"/>
      <c r="D63" s="92">
        <v>43070</v>
      </c>
      <c r="E63" s="90">
        <v>30337.12</v>
      </c>
      <c r="F63" s="89">
        <v>0.0042</v>
      </c>
      <c r="G63" s="89">
        <v>0</v>
      </c>
      <c r="H63" s="86">
        <v>20</v>
      </c>
      <c r="I63" s="86"/>
      <c r="J63" s="108">
        <v>1512</v>
      </c>
      <c r="K63" s="109">
        <f t="shared" si="2"/>
        <v>1516.856</v>
      </c>
      <c r="L63" s="110" t="s">
        <v>497</v>
      </c>
      <c r="M63" s="106"/>
      <c r="N63" s="106"/>
      <c r="O63" s="106"/>
      <c r="P63" s="106"/>
      <c r="Q63" s="106"/>
      <c r="R63" s="106"/>
      <c r="S63" s="106"/>
      <c r="T63" s="106"/>
      <c r="U63" s="106"/>
      <c r="V63" s="106"/>
    </row>
    <row r="64" s="66" customFormat="1" customHeight="1" spans="1:22">
      <c r="A64" s="81">
        <v>28</v>
      </c>
      <c r="B64" s="86" t="s">
        <v>555</v>
      </c>
      <c r="C64" s="87"/>
      <c r="D64" s="92">
        <v>43221</v>
      </c>
      <c r="E64" s="90">
        <v>66158.09</v>
      </c>
      <c r="F64" s="89">
        <v>0.0042</v>
      </c>
      <c r="G64" s="89">
        <v>0</v>
      </c>
      <c r="H64" s="86">
        <v>20</v>
      </c>
      <c r="I64" s="86"/>
      <c r="J64" s="108">
        <v>3312</v>
      </c>
      <c r="K64" s="109">
        <f t="shared" si="2"/>
        <v>3307.9045</v>
      </c>
      <c r="L64" s="110" t="s">
        <v>497</v>
      </c>
      <c r="M64" s="106"/>
      <c r="N64" s="106"/>
      <c r="O64" s="106"/>
      <c r="P64" s="106"/>
      <c r="Q64" s="106"/>
      <c r="R64" s="106"/>
      <c r="S64" s="106"/>
      <c r="T64" s="106"/>
      <c r="U64" s="106"/>
      <c r="V64" s="106"/>
    </row>
    <row r="65" s="66" customFormat="1" customHeight="1" spans="1:22">
      <c r="A65" s="81">
        <v>29</v>
      </c>
      <c r="B65" s="86" t="s">
        <v>556</v>
      </c>
      <c r="C65" s="87"/>
      <c r="D65" s="92">
        <v>43221</v>
      </c>
      <c r="E65" s="90">
        <v>82858.16</v>
      </c>
      <c r="F65" s="89">
        <v>0.0042</v>
      </c>
      <c r="G65" s="89">
        <v>0</v>
      </c>
      <c r="H65" s="86">
        <v>20</v>
      </c>
      <c r="I65" s="86"/>
      <c r="J65" s="108">
        <v>4140</v>
      </c>
      <c r="K65" s="109">
        <f t="shared" si="2"/>
        <v>4142.908</v>
      </c>
      <c r="L65" s="110" t="s">
        <v>497</v>
      </c>
      <c r="M65" s="106"/>
      <c r="N65" s="106"/>
      <c r="O65" s="106"/>
      <c r="P65" s="106"/>
      <c r="Q65" s="106"/>
      <c r="R65" s="106"/>
      <c r="S65" s="106"/>
      <c r="T65" s="106"/>
      <c r="U65" s="106"/>
      <c r="V65" s="106"/>
    </row>
    <row r="66" s="66" customFormat="1" customHeight="1" spans="1:22">
      <c r="A66" s="81">
        <v>30</v>
      </c>
      <c r="B66" s="86" t="s">
        <v>557</v>
      </c>
      <c r="C66" s="87"/>
      <c r="D66" s="92">
        <v>43221</v>
      </c>
      <c r="E66" s="90">
        <v>46805.67</v>
      </c>
      <c r="F66" s="89">
        <v>0.0042</v>
      </c>
      <c r="G66" s="89">
        <v>0</v>
      </c>
      <c r="H66" s="86">
        <v>20</v>
      </c>
      <c r="I66" s="86"/>
      <c r="J66" s="108">
        <v>2340</v>
      </c>
      <c r="K66" s="109">
        <f t="shared" si="2"/>
        <v>2340.2835</v>
      </c>
      <c r="L66" s="110" t="s">
        <v>497</v>
      </c>
      <c r="M66" s="106"/>
      <c r="N66" s="106"/>
      <c r="O66" s="106"/>
      <c r="P66" s="106"/>
      <c r="Q66" s="106"/>
      <c r="R66" s="106"/>
      <c r="S66" s="106"/>
      <c r="T66" s="106"/>
      <c r="U66" s="106"/>
      <c r="V66" s="106"/>
    </row>
    <row r="67" s="66" customFormat="1" customHeight="1" spans="1:22">
      <c r="A67" s="81">
        <v>31</v>
      </c>
      <c r="B67" s="86" t="s">
        <v>558</v>
      </c>
      <c r="C67" s="87"/>
      <c r="D67" s="92">
        <v>43221</v>
      </c>
      <c r="E67" s="90">
        <v>28013.72</v>
      </c>
      <c r="F67" s="89">
        <v>0.0042</v>
      </c>
      <c r="G67" s="89">
        <v>0</v>
      </c>
      <c r="H67" s="86">
        <v>20</v>
      </c>
      <c r="I67" s="86"/>
      <c r="J67" s="108">
        <v>1392</v>
      </c>
      <c r="K67" s="109">
        <f t="shared" si="2"/>
        <v>1400.686</v>
      </c>
      <c r="L67" s="110" t="s">
        <v>497</v>
      </c>
      <c r="M67" s="106"/>
      <c r="N67" s="106"/>
      <c r="O67" s="106"/>
      <c r="P67" s="106"/>
      <c r="Q67" s="106"/>
      <c r="R67" s="106"/>
      <c r="S67" s="106"/>
      <c r="T67" s="106"/>
      <c r="U67" s="106"/>
      <c r="V67" s="106"/>
    </row>
    <row r="68" s="66" customFormat="1" customHeight="1" spans="1:22">
      <c r="A68" s="81">
        <v>32</v>
      </c>
      <c r="B68" s="86" t="s">
        <v>559</v>
      </c>
      <c r="C68" s="87"/>
      <c r="D68" s="92">
        <v>43221</v>
      </c>
      <c r="E68" s="90">
        <v>33875.35</v>
      </c>
      <c r="F68" s="89">
        <v>0.0042</v>
      </c>
      <c r="G68" s="89">
        <v>0</v>
      </c>
      <c r="H68" s="86">
        <v>20</v>
      </c>
      <c r="I68" s="86"/>
      <c r="J68" s="108">
        <v>1692</v>
      </c>
      <c r="K68" s="109">
        <f t="shared" si="2"/>
        <v>1693.7675</v>
      </c>
      <c r="L68" s="110" t="s">
        <v>497</v>
      </c>
      <c r="M68" s="106"/>
      <c r="N68" s="106"/>
      <c r="O68" s="106"/>
      <c r="P68" s="106"/>
      <c r="Q68" s="106"/>
      <c r="R68" s="106"/>
      <c r="S68" s="106"/>
      <c r="T68" s="106"/>
      <c r="U68" s="106"/>
      <c r="V68" s="106"/>
    </row>
    <row r="69" s="66" customFormat="1" customHeight="1" spans="1:22">
      <c r="A69" s="81">
        <v>33</v>
      </c>
      <c r="B69" s="86" t="s">
        <v>560</v>
      </c>
      <c r="C69" s="87"/>
      <c r="D69" s="92">
        <v>43221</v>
      </c>
      <c r="E69" s="90">
        <v>10802.1</v>
      </c>
      <c r="F69" s="89">
        <v>0.0042</v>
      </c>
      <c r="G69" s="89">
        <v>0</v>
      </c>
      <c r="H69" s="86">
        <v>20</v>
      </c>
      <c r="I69" s="86"/>
      <c r="J69" s="108">
        <v>540</v>
      </c>
      <c r="K69" s="109">
        <f t="shared" si="2"/>
        <v>540.105</v>
      </c>
      <c r="L69" s="110" t="s">
        <v>497</v>
      </c>
      <c r="M69" s="106"/>
      <c r="N69" s="106"/>
      <c r="O69" s="106"/>
      <c r="P69" s="106"/>
      <c r="Q69" s="106"/>
      <c r="R69" s="106"/>
      <c r="S69" s="106"/>
      <c r="T69" s="106"/>
      <c r="U69" s="106"/>
      <c r="V69" s="106"/>
    </row>
    <row r="70" s="66" customFormat="1" customHeight="1" spans="1:22">
      <c r="A70" s="81">
        <v>34</v>
      </c>
      <c r="B70" s="86" t="s">
        <v>561</v>
      </c>
      <c r="C70" s="87"/>
      <c r="D70" s="92">
        <v>43221</v>
      </c>
      <c r="E70" s="90">
        <v>7979</v>
      </c>
      <c r="F70" s="89">
        <v>0.0042</v>
      </c>
      <c r="G70" s="89">
        <v>0</v>
      </c>
      <c r="H70" s="86">
        <v>20</v>
      </c>
      <c r="I70" s="86"/>
      <c r="J70" s="108">
        <v>396</v>
      </c>
      <c r="K70" s="109">
        <f t="shared" si="2"/>
        <v>398.95</v>
      </c>
      <c r="L70" s="110" t="s">
        <v>497</v>
      </c>
      <c r="M70" s="106"/>
      <c r="N70" s="106"/>
      <c r="O70" s="106"/>
      <c r="P70" s="106"/>
      <c r="Q70" s="106"/>
      <c r="R70" s="106"/>
      <c r="S70" s="106"/>
      <c r="T70" s="106"/>
      <c r="U70" s="106"/>
      <c r="V70" s="106"/>
    </row>
    <row r="71" s="66" customFormat="1" customHeight="1" spans="1:22">
      <c r="A71" s="81">
        <v>35</v>
      </c>
      <c r="B71" s="86" t="s">
        <v>562</v>
      </c>
      <c r="C71" s="87"/>
      <c r="D71" s="92">
        <v>43435</v>
      </c>
      <c r="E71" s="90">
        <v>24951.73</v>
      </c>
      <c r="F71" s="89">
        <v>0.0042</v>
      </c>
      <c r="G71" s="89">
        <v>0</v>
      </c>
      <c r="H71" s="86">
        <v>20</v>
      </c>
      <c r="I71" s="86"/>
      <c r="J71" s="108">
        <v>1248</v>
      </c>
      <c r="K71" s="109">
        <f t="shared" si="2"/>
        <v>1247.5865</v>
      </c>
      <c r="L71" s="110" t="s">
        <v>497</v>
      </c>
      <c r="M71" s="106"/>
      <c r="N71" s="106"/>
      <c r="O71" s="106"/>
      <c r="P71" s="106"/>
      <c r="Q71" s="106"/>
      <c r="R71" s="106"/>
      <c r="S71" s="106"/>
      <c r="T71" s="106"/>
      <c r="U71" s="106"/>
      <c r="V71" s="106"/>
    </row>
    <row r="72" s="66" customFormat="1" customHeight="1" spans="1:22">
      <c r="A72" s="81">
        <v>36</v>
      </c>
      <c r="B72" s="86" t="s">
        <v>563</v>
      </c>
      <c r="C72" s="87"/>
      <c r="D72" s="92">
        <v>43435</v>
      </c>
      <c r="E72" s="90">
        <v>186746.84</v>
      </c>
      <c r="F72" s="89">
        <v>0.0042</v>
      </c>
      <c r="G72" s="89">
        <v>0</v>
      </c>
      <c r="H72" s="86">
        <v>20</v>
      </c>
      <c r="I72" s="86"/>
      <c r="J72" s="108">
        <v>9336</v>
      </c>
      <c r="K72" s="109">
        <f t="shared" si="2"/>
        <v>9337.342</v>
      </c>
      <c r="L72" s="110" t="s">
        <v>497</v>
      </c>
      <c r="M72" s="106"/>
      <c r="N72" s="106"/>
      <c r="O72" s="106"/>
      <c r="P72" s="106"/>
      <c r="Q72" s="106"/>
      <c r="R72" s="106"/>
      <c r="S72" s="106"/>
      <c r="T72" s="106"/>
      <c r="U72" s="106"/>
      <c r="V72" s="106"/>
    </row>
    <row r="73" s="66" customFormat="1" customHeight="1" spans="1:22">
      <c r="A73" s="81">
        <v>37</v>
      </c>
      <c r="B73" s="86" t="s">
        <v>564</v>
      </c>
      <c r="C73" s="87"/>
      <c r="D73" s="92">
        <v>43435</v>
      </c>
      <c r="E73" s="90">
        <v>7318.17</v>
      </c>
      <c r="F73" s="89">
        <v>0.0042</v>
      </c>
      <c r="G73" s="89">
        <v>0</v>
      </c>
      <c r="H73" s="86">
        <v>20</v>
      </c>
      <c r="I73" s="86"/>
      <c r="J73" s="108">
        <v>360</v>
      </c>
      <c r="K73" s="109">
        <f t="shared" si="2"/>
        <v>365.9085</v>
      </c>
      <c r="L73" s="110" t="s">
        <v>497</v>
      </c>
      <c r="M73" s="106"/>
      <c r="N73" s="106"/>
      <c r="O73" s="106"/>
      <c r="P73" s="106"/>
      <c r="Q73" s="106"/>
      <c r="R73" s="106"/>
      <c r="S73" s="106"/>
      <c r="T73" s="106"/>
      <c r="U73" s="106"/>
      <c r="V73" s="106"/>
    </row>
    <row r="74" s="66" customFormat="1" customHeight="1" spans="1:22">
      <c r="A74" s="81">
        <v>38</v>
      </c>
      <c r="B74" s="86" t="s">
        <v>565</v>
      </c>
      <c r="C74" s="87"/>
      <c r="D74" s="92">
        <v>43556</v>
      </c>
      <c r="E74" s="90">
        <v>270741.37</v>
      </c>
      <c r="F74" s="89">
        <v>0.0042</v>
      </c>
      <c r="G74" s="89">
        <v>0</v>
      </c>
      <c r="H74" s="86">
        <v>20</v>
      </c>
      <c r="I74" s="86"/>
      <c r="J74" s="108">
        <v>13536</v>
      </c>
      <c r="K74" s="109">
        <f t="shared" si="2"/>
        <v>13537.0685</v>
      </c>
      <c r="L74" s="110" t="s">
        <v>497</v>
      </c>
      <c r="M74" s="106"/>
      <c r="N74" s="106"/>
      <c r="O74" s="106"/>
      <c r="P74" s="106"/>
      <c r="Q74" s="106"/>
      <c r="R74" s="106"/>
      <c r="S74" s="106"/>
      <c r="T74" s="106"/>
      <c r="U74" s="106"/>
      <c r="V74" s="106"/>
    </row>
    <row r="75" s="66" customFormat="1" customHeight="1" spans="1:22">
      <c r="A75" s="81">
        <v>39</v>
      </c>
      <c r="B75" s="86" t="s">
        <v>561</v>
      </c>
      <c r="C75" s="87"/>
      <c r="D75" s="92">
        <v>43556</v>
      </c>
      <c r="E75" s="90">
        <v>49390.41</v>
      </c>
      <c r="F75" s="89">
        <v>0.0042</v>
      </c>
      <c r="G75" s="89">
        <v>0</v>
      </c>
      <c r="H75" s="86">
        <v>20</v>
      </c>
      <c r="I75" s="86"/>
      <c r="J75" s="108">
        <v>2472</v>
      </c>
      <c r="K75" s="109">
        <f t="shared" si="2"/>
        <v>2469.5205</v>
      </c>
      <c r="L75" s="110" t="s">
        <v>497</v>
      </c>
      <c r="M75" s="106"/>
      <c r="N75" s="106"/>
      <c r="O75" s="106"/>
      <c r="P75" s="106"/>
      <c r="Q75" s="106"/>
      <c r="R75" s="106"/>
      <c r="S75" s="106"/>
      <c r="T75" s="106"/>
      <c r="U75" s="106"/>
      <c r="V75" s="106"/>
    </row>
    <row r="76" s="66" customFormat="1" customHeight="1" spans="1:22">
      <c r="A76" s="81">
        <v>40</v>
      </c>
      <c r="B76" s="86" t="s">
        <v>566</v>
      </c>
      <c r="C76" s="87"/>
      <c r="D76" s="92">
        <v>43556</v>
      </c>
      <c r="E76" s="90">
        <v>16856.35</v>
      </c>
      <c r="F76" s="89">
        <v>0.0042</v>
      </c>
      <c r="G76" s="89">
        <v>0</v>
      </c>
      <c r="H76" s="86">
        <v>20</v>
      </c>
      <c r="I76" s="86"/>
      <c r="J76" s="108">
        <v>840</v>
      </c>
      <c r="K76" s="109">
        <f t="shared" si="2"/>
        <v>842.8175</v>
      </c>
      <c r="L76" s="110" t="s">
        <v>497</v>
      </c>
      <c r="M76" s="106"/>
      <c r="N76" s="106"/>
      <c r="O76" s="106"/>
      <c r="P76" s="106"/>
      <c r="Q76" s="106"/>
      <c r="R76" s="106"/>
      <c r="S76" s="106"/>
      <c r="T76" s="106"/>
      <c r="U76" s="106"/>
      <c r="V76" s="106"/>
    </row>
    <row r="77" s="66" customFormat="1" customHeight="1" spans="1:22">
      <c r="A77" s="81">
        <v>41</v>
      </c>
      <c r="B77" s="86" t="s">
        <v>567</v>
      </c>
      <c r="C77" s="87"/>
      <c r="D77" s="92">
        <v>43556</v>
      </c>
      <c r="E77" s="90">
        <v>41635.72</v>
      </c>
      <c r="F77" s="89">
        <v>0.0042</v>
      </c>
      <c r="G77" s="89">
        <v>0</v>
      </c>
      <c r="H77" s="86">
        <v>20</v>
      </c>
      <c r="I77" s="86"/>
      <c r="J77" s="108">
        <v>2076</v>
      </c>
      <c r="K77" s="109">
        <f t="shared" si="2"/>
        <v>2081.786</v>
      </c>
      <c r="L77" s="110" t="s">
        <v>497</v>
      </c>
      <c r="M77" s="106"/>
      <c r="N77" s="106"/>
      <c r="O77" s="106"/>
      <c r="P77" s="106"/>
      <c r="Q77" s="106"/>
      <c r="R77" s="106"/>
      <c r="S77" s="106"/>
      <c r="T77" s="106"/>
      <c r="U77" s="106"/>
      <c r="V77" s="106"/>
    </row>
    <row r="78" s="66" customFormat="1" customHeight="1" spans="1:22">
      <c r="A78" s="81">
        <v>42</v>
      </c>
      <c r="B78" s="86" t="s">
        <v>568</v>
      </c>
      <c r="C78" s="87"/>
      <c r="D78" s="92">
        <v>43556</v>
      </c>
      <c r="E78" s="90">
        <v>38161.19</v>
      </c>
      <c r="F78" s="89">
        <v>0.0042</v>
      </c>
      <c r="G78" s="89">
        <v>0</v>
      </c>
      <c r="H78" s="86">
        <v>20</v>
      </c>
      <c r="I78" s="86"/>
      <c r="J78" s="108">
        <v>1908</v>
      </c>
      <c r="K78" s="109">
        <f t="shared" si="2"/>
        <v>1908.0595</v>
      </c>
      <c r="L78" s="110" t="s">
        <v>497</v>
      </c>
      <c r="M78" s="106"/>
      <c r="N78" s="106"/>
      <c r="O78" s="106"/>
      <c r="P78" s="106"/>
      <c r="Q78" s="106"/>
      <c r="R78" s="106"/>
      <c r="S78" s="106"/>
      <c r="T78" s="106"/>
      <c r="U78" s="106"/>
      <c r="V78" s="106"/>
    </row>
    <row r="79" s="66" customFormat="1" customHeight="1" spans="1:22">
      <c r="A79" s="81">
        <v>43</v>
      </c>
      <c r="B79" s="86" t="s">
        <v>569</v>
      </c>
      <c r="C79" s="87"/>
      <c r="D79" s="92">
        <v>43556</v>
      </c>
      <c r="E79" s="90">
        <v>128451.47</v>
      </c>
      <c r="F79" s="89">
        <v>0.0042</v>
      </c>
      <c r="G79" s="89">
        <v>0</v>
      </c>
      <c r="H79" s="86">
        <v>20</v>
      </c>
      <c r="I79" s="86"/>
      <c r="J79" s="108">
        <v>6420</v>
      </c>
      <c r="K79" s="109">
        <f t="shared" si="2"/>
        <v>6422.5735</v>
      </c>
      <c r="L79" s="110" t="s">
        <v>497</v>
      </c>
      <c r="M79" s="106"/>
      <c r="N79" s="106"/>
      <c r="O79" s="106"/>
      <c r="P79" s="106"/>
      <c r="Q79" s="106"/>
      <c r="R79" s="106"/>
      <c r="S79" s="106"/>
      <c r="T79" s="106"/>
      <c r="U79" s="106"/>
      <c r="V79" s="106"/>
    </row>
    <row r="80" s="66" customFormat="1" customHeight="1" spans="1:22">
      <c r="A80" s="81">
        <v>44</v>
      </c>
      <c r="B80" s="86" t="s">
        <v>570</v>
      </c>
      <c r="C80" s="87"/>
      <c r="D80" s="92">
        <v>43556</v>
      </c>
      <c r="E80" s="90">
        <v>18239.35</v>
      </c>
      <c r="F80" s="89">
        <v>0.0042</v>
      </c>
      <c r="G80" s="89">
        <v>0</v>
      </c>
      <c r="H80" s="86">
        <v>20</v>
      </c>
      <c r="I80" s="86"/>
      <c r="J80" s="108">
        <v>912</v>
      </c>
      <c r="K80" s="109">
        <f t="shared" si="2"/>
        <v>911.9675</v>
      </c>
      <c r="L80" s="110" t="s">
        <v>497</v>
      </c>
      <c r="M80" s="106"/>
      <c r="N80" s="106"/>
      <c r="O80" s="106"/>
      <c r="P80" s="106"/>
      <c r="Q80" s="106"/>
      <c r="R80" s="106"/>
      <c r="S80" s="106"/>
      <c r="T80" s="106"/>
      <c r="U80" s="106"/>
      <c r="V80" s="106"/>
    </row>
    <row r="81" s="66" customFormat="1" customHeight="1" spans="1:22">
      <c r="A81" s="81">
        <v>45</v>
      </c>
      <c r="B81" s="86" t="s">
        <v>571</v>
      </c>
      <c r="C81" s="87"/>
      <c r="D81" s="92">
        <v>43556</v>
      </c>
      <c r="E81" s="90">
        <v>51367.43</v>
      </c>
      <c r="F81" s="89">
        <v>0.0042</v>
      </c>
      <c r="G81" s="89">
        <v>0</v>
      </c>
      <c r="H81" s="86">
        <v>20</v>
      </c>
      <c r="I81" s="86"/>
      <c r="J81" s="108">
        <v>2568</v>
      </c>
      <c r="K81" s="109">
        <f t="shared" si="2"/>
        <v>2568.3715</v>
      </c>
      <c r="L81" s="110" t="s">
        <v>497</v>
      </c>
      <c r="M81" s="106"/>
      <c r="N81" s="106"/>
      <c r="O81" s="106"/>
      <c r="P81" s="106"/>
      <c r="Q81" s="106"/>
      <c r="R81" s="106"/>
      <c r="S81" s="106"/>
      <c r="T81" s="106"/>
      <c r="U81" s="106"/>
      <c r="V81" s="106"/>
    </row>
    <row r="82" s="66" customFormat="1" customHeight="1" spans="1:22">
      <c r="A82" s="81">
        <v>46</v>
      </c>
      <c r="B82" s="86" t="s">
        <v>572</v>
      </c>
      <c r="C82" s="87"/>
      <c r="D82" s="92">
        <v>43556</v>
      </c>
      <c r="E82" s="90">
        <v>6566.46</v>
      </c>
      <c r="F82" s="89">
        <v>0.0042</v>
      </c>
      <c r="G82" s="89">
        <v>0</v>
      </c>
      <c r="H82" s="86">
        <v>20</v>
      </c>
      <c r="I82" s="86"/>
      <c r="J82" s="108">
        <v>324</v>
      </c>
      <c r="K82" s="109">
        <f t="shared" si="2"/>
        <v>328.323</v>
      </c>
      <c r="L82" s="110" t="s">
        <v>497</v>
      </c>
      <c r="M82" s="106"/>
      <c r="N82" s="106"/>
      <c r="O82" s="106"/>
      <c r="P82" s="106"/>
      <c r="Q82" s="106"/>
      <c r="R82" s="106"/>
      <c r="S82" s="106"/>
      <c r="T82" s="106"/>
      <c r="U82" s="106"/>
      <c r="V82" s="106"/>
    </row>
    <row r="83" s="66" customFormat="1" customHeight="1" spans="1:22">
      <c r="A83" s="81">
        <v>47</v>
      </c>
      <c r="B83" s="86" t="s">
        <v>573</v>
      </c>
      <c r="C83" s="87"/>
      <c r="D83" s="92">
        <v>43556</v>
      </c>
      <c r="E83" s="90">
        <v>36127.63</v>
      </c>
      <c r="F83" s="89">
        <v>0.0042</v>
      </c>
      <c r="G83" s="89">
        <v>0</v>
      </c>
      <c r="H83" s="86">
        <v>20</v>
      </c>
      <c r="I83" s="86"/>
      <c r="J83" s="108">
        <v>1800</v>
      </c>
      <c r="K83" s="109">
        <f t="shared" si="2"/>
        <v>1806.3815</v>
      </c>
      <c r="L83" s="110" t="s">
        <v>497</v>
      </c>
      <c r="M83" s="106"/>
      <c r="N83" s="106"/>
      <c r="O83" s="106"/>
      <c r="P83" s="106"/>
      <c r="Q83" s="106"/>
      <c r="R83" s="106"/>
      <c r="S83" s="106"/>
      <c r="T83" s="106"/>
      <c r="U83" s="106"/>
      <c r="V83" s="106"/>
    </row>
    <row r="84" s="66" customFormat="1" customHeight="1" spans="1:22">
      <c r="A84" s="81">
        <v>48</v>
      </c>
      <c r="B84" s="86" t="s">
        <v>574</v>
      </c>
      <c r="C84" s="87"/>
      <c r="D84" s="92">
        <v>43617</v>
      </c>
      <c r="E84" s="90">
        <v>5441708.44</v>
      </c>
      <c r="F84" s="89">
        <v>0.0042</v>
      </c>
      <c r="G84" s="89">
        <v>0</v>
      </c>
      <c r="H84" s="86">
        <v>20</v>
      </c>
      <c r="I84" s="86"/>
      <c r="J84" s="108">
        <v>272082</v>
      </c>
      <c r="K84" s="109">
        <f t="shared" si="2"/>
        <v>272085.422</v>
      </c>
      <c r="L84" s="110" t="s">
        <v>497</v>
      </c>
      <c r="M84" s="106"/>
      <c r="N84" s="106"/>
      <c r="O84" s="106"/>
      <c r="P84" s="106"/>
      <c r="Q84" s="106"/>
      <c r="R84" s="106"/>
      <c r="S84" s="106"/>
      <c r="T84" s="106"/>
      <c r="U84" s="106"/>
      <c r="V84" s="106"/>
    </row>
    <row r="85" s="66" customFormat="1" customHeight="1" spans="1:22">
      <c r="A85" s="81">
        <v>49</v>
      </c>
      <c r="B85" s="86" t="s">
        <v>575</v>
      </c>
      <c r="C85" s="87"/>
      <c r="D85" s="92">
        <v>43647</v>
      </c>
      <c r="E85" s="90">
        <v>9017.58</v>
      </c>
      <c r="F85" s="89">
        <v>0.0042</v>
      </c>
      <c r="G85" s="89">
        <v>0</v>
      </c>
      <c r="H85" s="86">
        <v>20</v>
      </c>
      <c r="I85" s="86"/>
      <c r="J85" s="108">
        <v>444</v>
      </c>
      <c r="K85" s="109">
        <f t="shared" si="2"/>
        <v>450.879</v>
      </c>
      <c r="L85" s="110" t="s">
        <v>497</v>
      </c>
      <c r="M85" s="106"/>
      <c r="N85" s="106"/>
      <c r="O85" s="106"/>
      <c r="P85" s="106"/>
      <c r="Q85" s="106"/>
      <c r="R85" s="106"/>
      <c r="S85" s="106"/>
      <c r="T85" s="106"/>
      <c r="U85" s="106"/>
      <c r="V85" s="106"/>
    </row>
    <row r="86" s="66" customFormat="1" customHeight="1" spans="1:22">
      <c r="A86" s="81">
        <v>50</v>
      </c>
      <c r="B86" s="86" t="s">
        <v>576</v>
      </c>
      <c r="C86" s="87"/>
      <c r="D86" s="92">
        <v>43739</v>
      </c>
      <c r="E86" s="90">
        <v>99400</v>
      </c>
      <c r="F86" s="89">
        <v>0.0042</v>
      </c>
      <c r="G86" s="89">
        <v>0</v>
      </c>
      <c r="H86" s="86">
        <v>20</v>
      </c>
      <c r="I86" s="86"/>
      <c r="J86" s="108">
        <v>4968</v>
      </c>
      <c r="K86" s="109">
        <f t="shared" si="2"/>
        <v>4970</v>
      </c>
      <c r="L86" s="110" t="s">
        <v>497</v>
      </c>
      <c r="M86" s="106"/>
      <c r="N86" s="106"/>
      <c r="O86" s="106"/>
      <c r="P86" s="106"/>
      <c r="Q86" s="106"/>
      <c r="R86" s="106"/>
      <c r="S86" s="106"/>
      <c r="T86" s="106"/>
      <c r="U86" s="106"/>
      <c r="V86" s="106"/>
    </row>
    <row r="87" s="66" customFormat="1" customHeight="1" spans="1:22">
      <c r="A87" s="81">
        <v>51</v>
      </c>
      <c r="B87" s="86" t="s">
        <v>577</v>
      </c>
      <c r="C87" s="87"/>
      <c r="D87" s="92">
        <v>43800</v>
      </c>
      <c r="E87" s="90">
        <v>4670</v>
      </c>
      <c r="F87" s="89">
        <v>0.0042</v>
      </c>
      <c r="G87" s="89">
        <v>0</v>
      </c>
      <c r="H87" s="86">
        <v>15</v>
      </c>
      <c r="I87" s="86"/>
      <c r="J87" s="108">
        <v>360</v>
      </c>
      <c r="K87" s="109">
        <f t="shared" si="2"/>
        <v>311.333333333333</v>
      </c>
      <c r="L87" s="110" t="s">
        <v>497</v>
      </c>
      <c r="M87" s="106"/>
      <c r="N87" s="106"/>
      <c r="O87" s="106"/>
      <c r="P87" s="106"/>
      <c r="Q87" s="106"/>
      <c r="R87" s="106"/>
      <c r="S87" s="106"/>
      <c r="T87" s="106"/>
      <c r="U87" s="106"/>
      <c r="V87" s="106"/>
    </row>
    <row r="88" s="66" customFormat="1" customHeight="1" spans="1:22">
      <c r="A88" s="81">
        <v>52</v>
      </c>
      <c r="B88" s="86" t="s">
        <v>578</v>
      </c>
      <c r="C88" s="87"/>
      <c r="D88" s="92">
        <v>43800</v>
      </c>
      <c r="E88" s="90">
        <v>115049.88</v>
      </c>
      <c r="F88" s="89">
        <v>0.0042</v>
      </c>
      <c r="G88" s="89">
        <v>0</v>
      </c>
      <c r="H88" s="86">
        <v>20</v>
      </c>
      <c r="I88" s="86"/>
      <c r="J88" s="108">
        <v>5748</v>
      </c>
      <c r="K88" s="109">
        <f t="shared" si="2"/>
        <v>5752.494</v>
      </c>
      <c r="L88" s="110" t="s">
        <v>497</v>
      </c>
      <c r="M88" s="106"/>
      <c r="N88" s="106"/>
      <c r="O88" s="106"/>
      <c r="P88" s="106"/>
      <c r="Q88" s="106"/>
      <c r="R88" s="106"/>
      <c r="S88" s="106"/>
      <c r="T88" s="106"/>
      <c r="U88" s="106"/>
      <c r="V88" s="106"/>
    </row>
    <row r="89" s="66" customFormat="1" customHeight="1" spans="1:22">
      <c r="A89" s="81">
        <v>53</v>
      </c>
      <c r="B89" s="86" t="s">
        <v>579</v>
      </c>
      <c r="C89" s="87"/>
      <c r="D89" s="92">
        <v>43983</v>
      </c>
      <c r="E89" s="90">
        <v>22284.03</v>
      </c>
      <c r="F89" s="89">
        <v>0.0042</v>
      </c>
      <c r="G89" s="89">
        <v>0</v>
      </c>
      <c r="H89" s="86">
        <v>20</v>
      </c>
      <c r="I89" s="86"/>
      <c r="J89" s="108">
        <v>1104</v>
      </c>
      <c r="K89" s="109">
        <f t="shared" si="2"/>
        <v>1114.2015</v>
      </c>
      <c r="L89" s="110" t="s">
        <v>497</v>
      </c>
      <c r="M89" s="106"/>
      <c r="N89" s="106"/>
      <c r="O89" s="106"/>
      <c r="P89" s="106"/>
      <c r="Q89" s="106"/>
      <c r="R89" s="106"/>
      <c r="S89" s="106"/>
      <c r="T89" s="106"/>
      <c r="U89" s="106"/>
      <c r="V89" s="106"/>
    </row>
    <row r="90" s="66" customFormat="1" customHeight="1" spans="1:22">
      <c r="A90" s="81">
        <v>54</v>
      </c>
      <c r="B90" s="86" t="s">
        <v>580</v>
      </c>
      <c r="C90" s="87"/>
      <c r="D90" s="92">
        <v>43983</v>
      </c>
      <c r="E90" s="90">
        <v>9861.66</v>
      </c>
      <c r="F90" s="89">
        <v>0.0042</v>
      </c>
      <c r="G90" s="89">
        <v>0</v>
      </c>
      <c r="H90" s="86">
        <v>20</v>
      </c>
      <c r="I90" s="86"/>
      <c r="J90" s="108">
        <v>492</v>
      </c>
      <c r="K90" s="109">
        <f t="shared" si="2"/>
        <v>493.083</v>
      </c>
      <c r="L90" s="110" t="s">
        <v>497</v>
      </c>
      <c r="M90" s="106"/>
      <c r="N90" s="106"/>
      <c r="O90" s="106"/>
      <c r="P90" s="106"/>
      <c r="Q90" s="106"/>
      <c r="R90" s="106"/>
      <c r="S90" s="106"/>
      <c r="T90" s="106"/>
      <c r="U90" s="106"/>
      <c r="V90" s="106"/>
    </row>
    <row r="91" s="66" customFormat="1" customHeight="1" spans="1:22">
      <c r="A91" s="81">
        <v>55</v>
      </c>
      <c r="B91" s="86" t="s">
        <v>581</v>
      </c>
      <c r="C91" s="87"/>
      <c r="D91" s="92">
        <v>43983</v>
      </c>
      <c r="E91" s="90">
        <v>54947.52</v>
      </c>
      <c r="F91" s="89">
        <v>0.0042</v>
      </c>
      <c r="G91" s="89">
        <v>0</v>
      </c>
      <c r="H91" s="86">
        <v>20</v>
      </c>
      <c r="I91" s="86"/>
      <c r="J91" s="108">
        <v>2748</v>
      </c>
      <c r="K91" s="109">
        <f t="shared" si="2"/>
        <v>2747.376</v>
      </c>
      <c r="L91" s="110" t="s">
        <v>497</v>
      </c>
      <c r="M91" s="106"/>
      <c r="N91" s="106"/>
      <c r="O91" s="106"/>
      <c r="P91" s="106"/>
      <c r="Q91" s="106"/>
      <c r="R91" s="106"/>
      <c r="S91" s="106"/>
      <c r="T91" s="106"/>
      <c r="U91" s="106"/>
      <c r="V91" s="106"/>
    </row>
    <row r="92" s="66" customFormat="1" customHeight="1" spans="1:22">
      <c r="A92" s="81">
        <v>56</v>
      </c>
      <c r="B92" s="86" t="s">
        <v>582</v>
      </c>
      <c r="C92" s="87"/>
      <c r="D92" s="92">
        <v>43983</v>
      </c>
      <c r="E92" s="90">
        <v>51267.86</v>
      </c>
      <c r="F92" s="89">
        <v>0.0042</v>
      </c>
      <c r="G92" s="89">
        <v>0</v>
      </c>
      <c r="H92" s="86">
        <v>20</v>
      </c>
      <c r="I92" s="86"/>
      <c r="J92" s="108">
        <v>2556</v>
      </c>
      <c r="K92" s="109">
        <f t="shared" si="2"/>
        <v>2563.393</v>
      </c>
      <c r="L92" s="110" t="s">
        <v>497</v>
      </c>
      <c r="M92" s="106"/>
      <c r="N92" s="106"/>
      <c r="O92" s="106"/>
      <c r="P92" s="106"/>
      <c r="Q92" s="106"/>
      <c r="R92" s="106"/>
      <c r="S92" s="106"/>
      <c r="T92" s="106"/>
      <c r="U92" s="106"/>
      <c r="V92" s="106"/>
    </row>
    <row r="93" s="66" customFormat="1" customHeight="1" spans="1:22">
      <c r="A93" s="81">
        <v>57</v>
      </c>
      <c r="B93" s="86" t="s">
        <v>583</v>
      </c>
      <c r="C93" s="87"/>
      <c r="D93" s="92">
        <v>43983</v>
      </c>
      <c r="E93" s="90">
        <v>21771.63</v>
      </c>
      <c r="F93" s="89">
        <v>0.0042</v>
      </c>
      <c r="G93" s="89">
        <v>0</v>
      </c>
      <c r="H93" s="86">
        <v>20</v>
      </c>
      <c r="I93" s="86"/>
      <c r="J93" s="108">
        <v>1080</v>
      </c>
      <c r="K93" s="109">
        <f t="shared" si="2"/>
        <v>1088.5815</v>
      </c>
      <c r="L93" s="110" t="s">
        <v>497</v>
      </c>
      <c r="M93" s="106"/>
      <c r="N93" s="106"/>
      <c r="O93" s="106"/>
      <c r="P93" s="106"/>
      <c r="Q93" s="106"/>
      <c r="R93" s="106"/>
      <c r="S93" s="106"/>
      <c r="T93" s="106"/>
      <c r="U93" s="106"/>
      <c r="V93" s="106"/>
    </row>
    <row r="94" s="66" customFormat="1" customHeight="1" spans="1:22">
      <c r="A94" s="81">
        <v>58</v>
      </c>
      <c r="B94" s="86" t="s">
        <v>584</v>
      </c>
      <c r="C94" s="87"/>
      <c r="D94" s="92">
        <v>43983</v>
      </c>
      <c r="E94" s="90">
        <v>102462.55</v>
      </c>
      <c r="F94" s="89">
        <v>0.0042</v>
      </c>
      <c r="G94" s="89">
        <v>0</v>
      </c>
      <c r="H94" s="86">
        <v>20</v>
      </c>
      <c r="I94" s="86"/>
      <c r="J94" s="108">
        <v>5124</v>
      </c>
      <c r="K94" s="109">
        <f t="shared" si="2"/>
        <v>5123.1275</v>
      </c>
      <c r="L94" s="110" t="s">
        <v>497</v>
      </c>
      <c r="M94" s="106"/>
      <c r="N94" s="106"/>
      <c r="O94" s="106"/>
      <c r="P94" s="106"/>
      <c r="Q94" s="106"/>
      <c r="R94" s="106"/>
      <c r="S94" s="106"/>
      <c r="T94" s="106"/>
      <c r="U94" s="106"/>
      <c r="V94" s="106"/>
    </row>
    <row r="95" s="66" customFormat="1" customHeight="1" spans="1:22">
      <c r="A95" s="81">
        <v>59</v>
      </c>
      <c r="B95" s="86" t="s">
        <v>585</v>
      </c>
      <c r="C95" s="87"/>
      <c r="D95" s="92">
        <v>43983</v>
      </c>
      <c r="E95" s="90">
        <v>69726.13</v>
      </c>
      <c r="F95" s="89">
        <v>0.0042</v>
      </c>
      <c r="G95" s="89">
        <v>0</v>
      </c>
      <c r="H95" s="86">
        <v>20</v>
      </c>
      <c r="I95" s="86"/>
      <c r="J95" s="108">
        <v>3480</v>
      </c>
      <c r="K95" s="109">
        <f t="shared" si="2"/>
        <v>3486.3065</v>
      </c>
      <c r="L95" s="110" t="s">
        <v>497</v>
      </c>
      <c r="M95" s="106"/>
      <c r="N95" s="106"/>
      <c r="O95" s="106"/>
      <c r="P95" s="106"/>
      <c r="Q95" s="106"/>
      <c r="R95" s="106"/>
      <c r="S95" s="106"/>
      <c r="T95" s="106"/>
      <c r="U95" s="106"/>
      <c r="V95" s="106"/>
    </row>
    <row r="96" s="66" customFormat="1" customHeight="1" spans="1:22">
      <c r="A96" s="81">
        <v>60</v>
      </c>
      <c r="B96" s="86" t="s">
        <v>586</v>
      </c>
      <c r="C96" s="87"/>
      <c r="D96" s="92">
        <v>44013</v>
      </c>
      <c r="E96" s="90">
        <v>85411.1</v>
      </c>
      <c r="F96" s="89">
        <v>0.0042</v>
      </c>
      <c r="G96" s="89">
        <v>0</v>
      </c>
      <c r="H96" s="86">
        <v>20</v>
      </c>
      <c r="I96" s="86"/>
      <c r="J96" s="108">
        <v>4260</v>
      </c>
      <c r="K96" s="109">
        <f t="shared" si="2"/>
        <v>4270.555</v>
      </c>
      <c r="L96" s="110" t="s">
        <v>497</v>
      </c>
      <c r="M96" s="106"/>
      <c r="N96" s="106"/>
      <c r="O96" s="106"/>
      <c r="P96" s="106"/>
      <c r="Q96" s="106"/>
      <c r="R96" s="106"/>
      <c r="S96" s="106"/>
      <c r="T96" s="106"/>
      <c r="U96" s="106"/>
      <c r="V96" s="106"/>
    </row>
    <row r="97" s="66" customFormat="1" customHeight="1" spans="1:22">
      <c r="A97" s="81">
        <v>61</v>
      </c>
      <c r="B97" s="86" t="s">
        <v>587</v>
      </c>
      <c r="C97" s="87"/>
      <c r="D97" s="92">
        <v>44013</v>
      </c>
      <c r="E97" s="90">
        <v>36880.73</v>
      </c>
      <c r="F97" s="89">
        <v>0.0042</v>
      </c>
      <c r="G97" s="89">
        <v>0</v>
      </c>
      <c r="H97" s="86">
        <v>20</v>
      </c>
      <c r="I97" s="86"/>
      <c r="J97" s="108">
        <v>1836</v>
      </c>
      <c r="K97" s="109">
        <f t="shared" si="2"/>
        <v>1844.0365</v>
      </c>
      <c r="L97" s="110" t="s">
        <v>497</v>
      </c>
      <c r="M97" s="106"/>
      <c r="N97" s="106"/>
      <c r="O97" s="106"/>
      <c r="P97" s="106"/>
      <c r="Q97" s="106"/>
      <c r="R97" s="106"/>
      <c r="S97" s="106"/>
      <c r="T97" s="106"/>
      <c r="U97" s="106"/>
      <c r="V97" s="106"/>
    </row>
    <row r="98" s="66" customFormat="1" customHeight="1" spans="1:22">
      <c r="A98" s="81">
        <v>62</v>
      </c>
      <c r="B98" s="86" t="s">
        <v>588</v>
      </c>
      <c r="C98" s="87"/>
      <c r="D98" s="92">
        <v>44013</v>
      </c>
      <c r="E98" s="90">
        <v>29201.71</v>
      </c>
      <c r="F98" s="89">
        <v>0.0042</v>
      </c>
      <c r="G98" s="89">
        <v>0</v>
      </c>
      <c r="H98" s="86">
        <v>20</v>
      </c>
      <c r="I98" s="86"/>
      <c r="J98" s="108">
        <v>1452</v>
      </c>
      <c r="K98" s="109">
        <f t="shared" si="2"/>
        <v>1460.0855</v>
      </c>
      <c r="L98" s="110" t="s">
        <v>497</v>
      </c>
      <c r="M98" s="106"/>
      <c r="N98" s="106"/>
      <c r="O98" s="106"/>
      <c r="P98" s="106"/>
      <c r="Q98" s="106"/>
      <c r="R98" s="106"/>
      <c r="S98" s="106"/>
      <c r="T98" s="106"/>
      <c r="U98" s="106"/>
      <c r="V98" s="106"/>
    </row>
    <row r="99" s="66" customFormat="1" customHeight="1" spans="1:22">
      <c r="A99" s="81">
        <v>63</v>
      </c>
      <c r="B99" s="86" t="s">
        <v>589</v>
      </c>
      <c r="C99" s="87"/>
      <c r="D99" s="92">
        <v>44013</v>
      </c>
      <c r="E99" s="90">
        <v>13257.5</v>
      </c>
      <c r="F99" s="89">
        <v>0.0042</v>
      </c>
      <c r="G99" s="89">
        <v>0</v>
      </c>
      <c r="H99" s="86">
        <v>20</v>
      </c>
      <c r="I99" s="86"/>
      <c r="J99" s="108">
        <v>660</v>
      </c>
      <c r="K99" s="109">
        <f t="shared" si="2"/>
        <v>662.875</v>
      </c>
      <c r="L99" s="110" t="s">
        <v>497</v>
      </c>
      <c r="M99" s="106"/>
      <c r="N99" s="106"/>
      <c r="O99" s="106"/>
      <c r="P99" s="106"/>
      <c r="Q99" s="106"/>
      <c r="R99" s="106"/>
      <c r="S99" s="106"/>
      <c r="T99" s="106"/>
      <c r="U99" s="106"/>
      <c r="V99" s="106"/>
    </row>
    <row r="100" s="66" customFormat="1" customHeight="1" spans="1:22">
      <c r="A100" s="81">
        <v>64</v>
      </c>
      <c r="B100" s="86" t="s">
        <v>590</v>
      </c>
      <c r="C100" s="87"/>
      <c r="D100" s="92">
        <v>44136</v>
      </c>
      <c r="E100" s="90">
        <v>97619.74</v>
      </c>
      <c r="F100" s="89">
        <v>0.0042</v>
      </c>
      <c r="G100" s="89">
        <v>0</v>
      </c>
      <c r="H100" s="86">
        <v>20</v>
      </c>
      <c r="I100" s="86"/>
      <c r="J100" s="108">
        <v>4884</v>
      </c>
      <c r="K100" s="109">
        <f t="shared" si="2"/>
        <v>4880.987</v>
      </c>
      <c r="L100" s="110" t="s">
        <v>497</v>
      </c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</row>
    <row r="101" s="66" customFormat="1" customHeight="1" spans="1:22">
      <c r="A101" s="81">
        <v>65</v>
      </c>
      <c r="B101" s="86" t="s">
        <v>591</v>
      </c>
      <c r="C101" s="87"/>
      <c r="D101" s="92">
        <v>44136</v>
      </c>
      <c r="E101" s="90">
        <v>104930.51</v>
      </c>
      <c r="F101" s="89">
        <v>0.0042</v>
      </c>
      <c r="G101" s="89">
        <v>0</v>
      </c>
      <c r="H101" s="86">
        <v>20</v>
      </c>
      <c r="I101" s="86"/>
      <c r="J101" s="108">
        <v>5256</v>
      </c>
      <c r="K101" s="109">
        <f t="shared" si="2"/>
        <v>5246.5255</v>
      </c>
      <c r="L101" s="110" t="s">
        <v>497</v>
      </c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</row>
    <row r="102" s="66" customFormat="1" customHeight="1" spans="1:22">
      <c r="A102" s="81">
        <v>66</v>
      </c>
      <c r="B102" s="86" t="s">
        <v>592</v>
      </c>
      <c r="C102" s="87"/>
      <c r="D102" s="92">
        <v>44136</v>
      </c>
      <c r="E102" s="90">
        <v>11051.28</v>
      </c>
      <c r="F102" s="89">
        <v>0.0042</v>
      </c>
      <c r="G102" s="89">
        <v>0</v>
      </c>
      <c r="H102" s="86">
        <v>20</v>
      </c>
      <c r="I102" s="86"/>
      <c r="J102" s="108">
        <v>552</v>
      </c>
      <c r="K102" s="109">
        <f t="shared" si="2"/>
        <v>552.564</v>
      </c>
      <c r="L102" s="110" t="s">
        <v>497</v>
      </c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</row>
    <row r="103" s="66" customFormat="1" customHeight="1" spans="1:22">
      <c r="A103" s="81">
        <v>67</v>
      </c>
      <c r="B103" s="86" t="s">
        <v>593</v>
      </c>
      <c r="C103" s="87"/>
      <c r="D103" s="92">
        <v>44136</v>
      </c>
      <c r="E103" s="90">
        <v>7939.25</v>
      </c>
      <c r="F103" s="89">
        <v>0.0042</v>
      </c>
      <c r="G103" s="89">
        <v>0</v>
      </c>
      <c r="H103" s="86">
        <v>20</v>
      </c>
      <c r="I103" s="86"/>
      <c r="J103" s="108">
        <v>396</v>
      </c>
      <c r="K103" s="109">
        <f t="shared" si="2"/>
        <v>396.9625</v>
      </c>
      <c r="L103" s="110" t="s">
        <v>497</v>
      </c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</row>
    <row r="104" s="66" customFormat="1" customHeight="1" spans="1:22">
      <c r="A104" s="81">
        <v>68</v>
      </c>
      <c r="B104" s="86" t="s">
        <v>594</v>
      </c>
      <c r="C104" s="87"/>
      <c r="D104" s="92">
        <v>44136</v>
      </c>
      <c r="E104" s="90">
        <v>42566.31</v>
      </c>
      <c r="F104" s="89">
        <v>0.0042</v>
      </c>
      <c r="G104" s="89">
        <v>0</v>
      </c>
      <c r="H104" s="86">
        <v>20</v>
      </c>
      <c r="I104" s="86"/>
      <c r="J104" s="108">
        <v>2124</v>
      </c>
      <c r="K104" s="109">
        <f t="shared" si="2"/>
        <v>2128.3155</v>
      </c>
      <c r="L104" s="110" t="s">
        <v>497</v>
      </c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</row>
    <row r="105" s="66" customFormat="1" customHeight="1" spans="1:22">
      <c r="A105" s="81">
        <v>69</v>
      </c>
      <c r="B105" s="86" t="s">
        <v>595</v>
      </c>
      <c r="C105" s="87"/>
      <c r="D105" s="92">
        <v>44136</v>
      </c>
      <c r="E105" s="90">
        <v>11239.76</v>
      </c>
      <c r="F105" s="89">
        <v>0.0042</v>
      </c>
      <c r="G105" s="89">
        <v>0</v>
      </c>
      <c r="H105" s="86">
        <v>20</v>
      </c>
      <c r="I105" s="86"/>
      <c r="J105" s="108">
        <v>564</v>
      </c>
      <c r="K105" s="109">
        <f t="shared" si="2"/>
        <v>561.988</v>
      </c>
      <c r="L105" s="110" t="s">
        <v>497</v>
      </c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</row>
    <row r="106" s="66" customFormat="1" customHeight="1" spans="1:22">
      <c r="A106" s="81">
        <v>70</v>
      </c>
      <c r="B106" s="86" t="s">
        <v>596</v>
      </c>
      <c r="C106" s="87"/>
      <c r="D106" s="92">
        <v>44136</v>
      </c>
      <c r="E106" s="90">
        <v>34820.98</v>
      </c>
      <c r="F106" s="89">
        <v>0.0042</v>
      </c>
      <c r="G106" s="89">
        <v>0</v>
      </c>
      <c r="H106" s="86">
        <v>20</v>
      </c>
      <c r="I106" s="86"/>
      <c r="J106" s="108">
        <v>1740</v>
      </c>
      <c r="K106" s="109">
        <f t="shared" si="2"/>
        <v>1741.049</v>
      </c>
      <c r="L106" s="110" t="s">
        <v>497</v>
      </c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</row>
    <row r="107" s="66" customFormat="1" customHeight="1" spans="1:22">
      <c r="A107" s="81">
        <v>71</v>
      </c>
      <c r="B107" s="86" t="s">
        <v>597</v>
      </c>
      <c r="C107" s="87"/>
      <c r="D107" s="92">
        <v>44287</v>
      </c>
      <c r="E107" s="90">
        <v>71014.61</v>
      </c>
      <c r="F107" s="89">
        <v>0.0042</v>
      </c>
      <c r="G107" s="89">
        <v>0</v>
      </c>
      <c r="H107" s="86">
        <v>20</v>
      </c>
      <c r="I107" s="86"/>
      <c r="J107" s="108">
        <v>3540</v>
      </c>
      <c r="K107" s="109">
        <f t="shared" ref="K107:K170" si="3">E107/H107</f>
        <v>3550.7305</v>
      </c>
      <c r="L107" s="110" t="s">
        <v>497</v>
      </c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</row>
    <row r="108" s="66" customFormat="1" customHeight="1" spans="1:22">
      <c r="A108" s="81">
        <v>72</v>
      </c>
      <c r="B108" s="86" t="s">
        <v>598</v>
      </c>
      <c r="C108" s="87"/>
      <c r="D108" s="92">
        <v>44287</v>
      </c>
      <c r="E108" s="90">
        <v>118301.56</v>
      </c>
      <c r="F108" s="89">
        <v>0.0042</v>
      </c>
      <c r="G108" s="89">
        <v>0</v>
      </c>
      <c r="H108" s="86">
        <v>20</v>
      </c>
      <c r="I108" s="86"/>
      <c r="J108" s="108">
        <v>5916</v>
      </c>
      <c r="K108" s="109">
        <f t="shared" si="3"/>
        <v>5915.078</v>
      </c>
      <c r="L108" s="110" t="s">
        <v>497</v>
      </c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</row>
    <row r="109" s="66" customFormat="1" customHeight="1" spans="1:22">
      <c r="A109" s="81">
        <v>73</v>
      </c>
      <c r="B109" s="86" t="s">
        <v>599</v>
      </c>
      <c r="C109" s="87"/>
      <c r="D109" s="92">
        <v>44287</v>
      </c>
      <c r="E109" s="90">
        <v>103439.36</v>
      </c>
      <c r="F109" s="89">
        <v>0.0042</v>
      </c>
      <c r="G109" s="89">
        <v>0</v>
      </c>
      <c r="H109" s="86">
        <v>20</v>
      </c>
      <c r="I109" s="86"/>
      <c r="J109" s="108">
        <v>5160</v>
      </c>
      <c r="K109" s="109">
        <f t="shared" si="3"/>
        <v>5171.968</v>
      </c>
      <c r="L109" s="110" t="s">
        <v>497</v>
      </c>
      <c r="M109" s="106"/>
      <c r="N109" s="106"/>
      <c r="O109" s="106"/>
      <c r="P109" s="106"/>
      <c r="Q109" s="106"/>
      <c r="R109" s="106"/>
      <c r="S109" s="106"/>
      <c r="T109" s="106"/>
      <c r="U109" s="106"/>
      <c r="V109" s="106"/>
    </row>
    <row r="110" s="66" customFormat="1" customHeight="1" spans="1:22">
      <c r="A110" s="81">
        <v>74</v>
      </c>
      <c r="B110" s="86" t="s">
        <v>600</v>
      </c>
      <c r="C110" s="87"/>
      <c r="D110" s="92">
        <v>44287</v>
      </c>
      <c r="E110" s="90">
        <v>87073.89</v>
      </c>
      <c r="F110" s="89">
        <v>0.0042</v>
      </c>
      <c r="G110" s="89">
        <v>0</v>
      </c>
      <c r="H110" s="86">
        <v>20</v>
      </c>
      <c r="I110" s="86"/>
      <c r="J110" s="108">
        <v>4356</v>
      </c>
      <c r="K110" s="109">
        <f t="shared" si="3"/>
        <v>4353.6945</v>
      </c>
      <c r="L110" s="110" t="s">
        <v>497</v>
      </c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</row>
    <row r="111" s="66" customFormat="1" customHeight="1" spans="1:22">
      <c r="A111" s="81">
        <v>75</v>
      </c>
      <c r="B111" s="86" t="s">
        <v>601</v>
      </c>
      <c r="C111" s="87"/>
      <c r="D111" s="92">
        <v>44287</v>
      </c>
      <c r="E111" s="90">
        <v>184102.63</v>
      </c>
      <c r="F111" s="89">
        <v>0.0042</v>
      </c>
      <c r="G111" s="89">
        <v>0</v>
      </c>
      <c r="H111" s="86">
        <v>20</v>
      </c>
      <c r="I111" s="86"/>
      <c r="J111" s="108">
        <v>9204</v>
      </c>
      <c r="K111" s="109">
        <f t="shared" si="3"/>
        <v>9205.1315</v>
      </c>
      <c r="L111" s="110" t="s">
        <v>497</v>
      </c>
      <c r="M111" s="106"/>
      <c r="N111" s="106"/>
      <c r="O111" s="106"/>
      <c r="P111" s="106"/>
      <c r="Q111" s="106"/>
      <c r="R111" s="106"/>
      <c r="S111" s="106"/>
      <c r="T111" s="106"/>
      <c r="U111" s="106"/>
      <c r="V111" s="106"/>
    </row>
    <row r="112" s="66" customFormat="1" customHeight="1" spans="1:22">
      <c r="A112" s="81">
        <v>76</v>
      </c>
      <c r="B112" s="86" t="s">
        <v>602</v>
      </c>
      <c r="C112" s="87"/>
      <c r="D112" s="92">
        <v>44287</v>
      </c>
      <c r="E112" s="90">
        <v>29072.4</v>
      </c>
      <c r="F112" s="89">
        <v>0.0042</v>
      </c>
      <c r="G112" s="89">
        <v>0</v>
      </c>
      <c r="H112" s="86">
        <v>20</v>
      </c>
      <c r="I112" s="86"/>
      <c r="J112" s="108">
        <v>1452</v>
      </c>
      <c r="K112" s="109">
        <f t="shared" si="3"/>
        <v>1453.62</v>
      </c>
      <c r="L112" s="110" t="s">
        <v>497</v>
      </c>
      <c r="M112" s="106"/>
      <c r="N112" s="106"/>
      <c r="O112" s="106"/>
      <c r="P112" s="106"/>
      <c r="Q112" s="106"/>
      <c r="R112" s="106"/>
      <c r="S112" s="106"/>
      <c r="T112" s="106"/>
      <c r="U112" s="106"/>
      <c r="V112" s="106"/>
    </row>
    <row r="113" s="66" customFormat="1" customHeight="1" spans="1:22">
      <c r="A113" s="81">
        <v>77</v>
      </c>
      <c r="B113" s="86" t="s">
        <v>603</v>
      </c>
      <c r="C113" s="87"/>
      <c r="D113" s="92">
        <v>44287</v>
      </c>
      <c r="E113" s="90">
        <v>92115.52</v>
      </c>
      <c r="F113" s="89">
        <v>0.0042</v>
      </c>
      <c r="G113" s="89">
        <v>0</v>
      </c>
      <c r="H113" s="86">
        <v>20</v>
      </c>
      <c r="I113" s="86"/>
      <c r="J113" s="108">
        <v>4608</v>
      </c>
      <c r="K113" s="109">
        <f t="shared" si="3"/>
        <v>4605.776</v>
      </c>
      <c r="L113" s="110" t="s">
        <v>497</v>
      </c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</row>
    <row r="114" s="66" customFormat="1" customHeight="1" spans="1:22">
      <c r="A114" s="81">
        <v>78</v>
      </c>
      <c r="B114" s="86" t="s">
        <v>604</v>
      </c>
      <c r="C114" s="87"/>
      <c r="D114" s="92">
        <v>44409</v>
      </c>
      <c r="E114" s="90">
        <v>68959.32</v>
      </c>
      <c r="F114" s="89">
        <v>0.0042</v>
      </c>
      <c r="G114" s="89">
        <v>0</v>
      </c>
      <c r="H114" s="86">
        <v>20</v>
      </c>
      <c r="I114" s="86"/>
      <c r="J114" s="108">
        <v>3447.96</v>
      </c>
      <c r="K114" s="109">
        <f t="shared" si="3"/>
        <v>3447.966</v>
      </c>
      <c r="L114" s="110" t="s">
        <v>497</v>
      </c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</row>
    <row r="115" s="66" customFormat="1" customHeight="1" spans="1:22">
      <c r="A115" s="81">
        <v>79</v>
      </c>
      <c r="B115" s="86" t="s">
        <v>605</v>
      </c>
      <c r="C115" s="87"/>
      <c r="D115" s="92">
        <v>44409</v>
      </c>
      <c r="E115" s="90">
        <v>53673.45</v>
      </c>
      <c r="F115" s="89">
        <v>0.0042</v>
      </c>
      <c r="G115" s="89">
        <v>0</v>
      </c>
      <c r="H115" s="86">
        <v>20</v>
      </c>
      <c r="I115" s="86"/>
      <c r="J115" s="108">
        <v>2683.68</v>
      </c>
      <c r="K115" s="109">
        <f t="shared" si="3"/>
        <v>2683.6725</v>
      </c>
      <c r="L115" s="110" t="s">
        <v>497</v>
      </c>
      <c r="M115" s="106"/>
      <c r="N115" s="106"/>
      <c r="O115" s="106"/>
      <c r="P115" s="106"/>
      <c r="Q115" s="106"/>
      <c r="R115" s="106"/>
      <c r="S115" s="106"/>
      <c r="T115" s="106"/>
      <c r="U115" s="106"/>
      <c r="V115" s="106"/>
    </row>
    <row r="116" s="66" customFormat="1" customHeight="1" spans="1:22">
      <c r="A116" s="81">
        <v>80</v>
      </c>
      <c r="B116" s="86" t="s">
        <v>606</v>
      </c>
      <c r="C116" s="87"/>
      <c r="D116" s="92">
        <v>44409</v>
      </c>
      <c r="E116" s="90">
        <v>28885.5</v>
      </c>
      <c r="F116" s="89">
        <v>0.0042</v>
      </c>
      <c r="G116" s="89">
        <v>0</v>
      </c>
      <c r="H116" s="86">
        <v>20</v>
      </c>
      <c r="I116" s="86"/>
      <c r="J116" s="108">
        <v>1444.32</v>
      </c>
      <c r="K116" s="109">
        <f t="shared" si="3"/>
        <v>1444.275</v>
      </c>
      <c r="L116" s="110" t="s">
        <v>497</v>
      </c>
      <c r="M116" s="106"/>
      <c r="N116" s="106"/>
      <c r="O116" s="106"/>
      <c r="P116" s="106"/>
      <c r="Q116" s="106"/>
      <c r="R116" s="106"/>
      <c r="S116" s="106"/>
      <c r="T116" s="106"/>
      <c r="U116" s="106"/>
      <c r="V116" s="106"/>
    </row>
    <row r="117" s="66" customFormat="1" customHeight="1" spans="1:22">
      <c r="A117" s="81">
        <v>81</v>
      </c>
      <c r="B117" s="86" t="s">
        <v>607</v>
      </c>
      <c r="C117" s="87"/>
      <c r="D117" s="92">
        <v>44409</v>
      </c>
      <c r="E117" s="90">
        <v>13988</v>
      </c>
      <c r="F117" s="89">
        <v>0.0042</v>
      </c>
      <c r="G117" s="89">
        <v>0</v>
      </c>
      <c r="H117" s="86">
        <v>20</v>
      </c>
      <c r="I117" s="86"/>
      <c r="J117" s="108">
        <v>699.36</v>
      </c>
      <c r="K117" s="109">
        <f t="shared" si="3"/>
        <v>699.4</v>
      </c>
      <c r="L117" s="110" t="s">
        <v>497</v>
      </c>
      <c r="M117" s="106"/>
      <c r="N117" s="106"/>
      <c r="O117" s="106"/>
      <c r="P117" s="106"/>
      <c r="Q117" s="106"/>
      <c r="R117" s="106"/>
      <c r="S117" s="106"/>
      <c r="T117" s="106"/>
      <c r="U117" s="106"/>
      <c r="V117" s="106"/>
    </row>
    <row r="118" s="66" customFormat="1" customHeight="1" spans="1:22">
      <c r="A118" s="81">
        <v>82</v>
      </c>
      <c r="B118" s="86" t="s">
        <v>608</v>
      </c>
      <c r="C118" s="87"/>
      <c r="D118" s="92">
        <v>44409</v>
      </c>
      <c r="E118" s="90">
        <v>78620.19</v>
      </c>
      <c r="F118" s="89">
        <v>0.0042</v>
      </c>
      <c r="G118" s="89">
        <v>0</v>
      </c>
      <c r="H118" s="86">
        <v>20</v>
      </c>
      <c r="I118" s="86"/>
      <c r="J118" s="108">
        <v>3930.96</v>
      </c>
      <c r="K118" s="109">
        <f t="shared" si="3"/>
        <v>3931.0095</v>
      </c>
      <c r="L118" s="110" t="s">
        <v>497</v>
      </c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</row>
    <row r="119" s="66" customFormat="1" customHeight="1" spans="1:22">
      <c r="A119" s="81">
        <v>83</v>
      </c>
      <c r="B119" s="86" t="s">
        <v>609</v>
      </c>
      <c r="C119" s="87"/>
      <c r="D119" s="92">
        <v>44470</v>
      </c>
      <c r="E119" s="90">
        <v>43350</v>
      </c>
      <c r="F119" s="89">
        <v>0.0042</v>
      </c>
      <c r="G119" s="89">
        <v>0</v>
      </c>
      <c r="H119" s="86">
        <v>20</v>
      </c>
      <c r="I119" s="86"/>
      <c r="J119" s="108">
        <v>2172</v>
      </c>
      <c r="K119" s="109">
        <f t="shared" si="3"/>
        <v>2167.5</v>
      </c>
      <c r="L119" s="110" t="s">
        <v>497</v>
      </c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</row>
    <row r="120" s="66" customFormat="1" customHeight="1" spans="1:22">
      <c r="A120" s="81">
        <v>84</v>
      </c>
      <c r="B120" s="86" t="s">
        <v>610</v>
      </c>
      <c r="C120" s="87"/>
      <c r="D120" s="92">
        <v>44470</v>
      </c>
      <c r="E120" s="90">
        <v>13400.8</v>
      </c>
      <c r="F120" s="89">
        <v>0.0042</v>
      </c>
      <c r="G120" s="89">
        <v>0</v>
      </c>
      <c r="H120" s="86">
        <v>20</v>
      </c>
      <c r="I120" s="86"/>
      <c r="J120" s="108">
        <v>672</v>
      </c>
      <c r="K120" s="109">
        <f t="shared" si="3"/>
        <v>670.04</v>
      </c>
      <c r="L120" s="110" t="s">
        <v>497</v>
      </c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</row>
    <row r="121" s="66" customFormat="1" customHeight="1" spans="1:22">
      <c r="A121" s="81">
        <v>85</v>
      </c>
      <c r="B121" s="86" t="s">
        <v>611</v>
      </c>
      <c r="C121" s="87"/>
      <c r="D121" s="92">
        <v>44470</v>
      </c>
      <c r="E121" s="90">
        <v>8058.01</v>
      </c>
      <c r="F121" s="89">
        <v>0.0042</v>
      </c>
      <c r="G121" s="89">
        <v>0</v>
      </c>
      <c r="H121" s="86">
        <v>20</v>
      </c>
      <c r="I121" s="86"/>
      <c r="J121" s="108">
        <v>408</v>
      </c>
      <c r="K121" s="109">
        <f t="shared" si="3"/>
        <v>402.9005</v>
      </c>
      <c r="L121" s="110" t="s">
        <v>497</v>
      </c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</row>
    <row r="122" s="66" customFormat="1" customHeight="1" spans="1:22">
      <c r="A122" s="81">
        <v>86</v>
      </c>
      <c r="B122" s="86" t="s">
        <v>612</v>
      </c>
      <c r="C122" s="87"/>
      <c r="D122" s="92">
        <v>44470</v>
      </c>
      <c r="E122" s="90">
        <v>20845.7</v>
      </c>
      <c r="F122" s="89">
        <v>0.0042</v>
      </c>
      <c r="G122" s="89">
        <v>0</v>
      </c>
      <c r="H122" s="86">
        <v>20</v>
      </c>
      <c r="I122" s="86"/>
      <c r="J122" s="108">
        <v>1044</v>
      </c>
      <c r="K122" s="109">
        <f t="shared" si="3"/>
        <v>1042.285</v>
      </c>
      <c r="L122" s="110" t="s">
        <v>497</v>
      </c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</row>
    <row r="123" s="66" customFormat="1" customHeight="1" spans="1:22">
      <c r="A123" s="81">
        <v>87</v>
      </c>
      <c r="B123" s="86" t="s">
        <v>613</v>
      </c>
      <c r="C123" s="87"/>
      <c r="D123" s="92">
        <v>44531</v>
      </c>
      <c r="E123" s="90">
        <v>54573.18</v>
      </c>
      <c r="F123" s="89">
        <v>0.0042</v>
      </c>
      <c r="G123" s="89">
        <v>0</v>
      </c>
      <c r="H123" s="86">
        <v>20</v>
      </c>
      <c r="I123" s="86"/>
      <c r="J123" s="108">
        <v>2724</v>
      </c>
      <c r="K123" s="109">
        <f t="shared" si="3"/>
        <v>2728.659</v>
      </c>
      <c r="L123" s="110" t="s">
        <v>497</v>
      </c>
      <c r="M123" s="106"/>
      <c r="N123" s="106"/>
      <c r="O123" s="106"/>
      <c r="P123" s="106"/>
      <c r="Q123" s="106"/>
      <c r="R123" s="106"/>
      <c r="S123" s="106"/>
      <c r="T123" s="106"/>
      <c r="U123" s="106"/>
      <c r="V123" s="106"/>
    </row>
    <row r="124" s="66" customFormat="1" customHeight="1" spans="1:22">
      <c r="A124" s="81">
        <v>88</v>
      </c>
      <c r="B124" s="86" t="s">
        <v>614</v>
      </c>
      <c r="C124" s="87"/>
      <c r="D124" s="92">
        <v>44531</v>
      </c>
      <c r="E124" s="90">
        <v>4900</v>
      </c>
      <c r="F124" s="89">
        <v>0.0042</v>
      </c>
      <c r="G124" s="89">
        <v>0</v>
      </c>
      <c r="H124" s="86">
        <v>20</v>
      </c>
      <c r="I124" s="86"/>
      <c r="J124" s="108">
        <v>240</v>
      </c>
      <c r="K124" s="109">
        <f t="shared" si="3"/>
        <v>245</v>
      </c>
      <c r="L124" s="110" t="s">
        <v>497</v>
      </c>
      <c r="M124" s="106"/>
      <c r="N124" s="106"/>
      <c r="O124" s="106"/>
      <c r="P124" s="106"/>
      <c r="Q124" s="106"/>
      <c r="R124" s="106"/>
      <c r="S124" s="106"/>
      <c r="T124" s="106"/>
      <c r="U124" s="106"/>
      <c r="V124" s="106"/>
    </row>
    <row r="125" s="66" customFormat="1" customHeight="1" spans="1:22">
      <c r="A125" s="81">
        <v>89</v>
      </c>
      <c r="B125" s="86" t="s">
        <v>615</v>
      </c>
      <c r="C125" s="87"/>
      <c r="D125" s="92">
        <v>44531</v>
      </c>
      <c r="E125" s="90">
        <v>17891.7</v>
      </c>
      <c r="F125" s="89">
        <v>0.0042</v>
      </c>
      <c r="G125" s="89">
        <v>0</v>
      </c>
      <c r="H125" s="86">
        <v>20</v>
      </c>
      <c r="I125" s="86"/>
      <c r="J125" s="108">
        <v>888</v>
      </c>
      <c r="K125" s="109">
        <f t="shared" si="3"/>
        <v>894.585</v>
      </c>
      <c r="L125" s="110" t="s">
        <v>497</v>
      </c>
      <c r="M125" s="106"/>
      <c r="N125" s="106"/>
      <c r="O125" s="106"/>
      <c r="P125" s="106"/>
      <c r="Q125" s="106"/>
      <c r="R125" s="106"/>
      <c r="S125" s="106"/>
      <c r="T125" s="106"/>
      <c r="U125" s="106"/>
      <c r="V125" s="106"/>
    </row>
    <row r="126" s="66" customFormat="1" customHeight="1" spans="1:22">
      <c r="A126" s="81">
        <v>90</v>
      </c>
      <c r="B126" s="86" t="s">
        <v>616</v>
      </c>
      <c r="C126" s="87"/>
      <c r="D126" s="92">
        <v>44531</v>
      </c>
      <c r="E126" s="90">
        <v>36728.69</v>
      </c>
      <c r="F126" s="89">
        <v>0.0042</v>
      </c>
      <c r="G126" s="89">
        <v>0</v>
      </c>
      <c r="H126" s="86">
        <v>20</v>
      </c>
      <c r="I126" s="86"/>
      <c r="J126" s="108">
        <v>1836</v>
      </c>
      <c r="K126" s="109">
        <f t="shared" si="3"/>
        <v>1836.4345</v>
      </c>
      <c r="L126" s="110" t="s">
        <v>497</v>
      </c>
      <c r="M126" s="106"/>
      <c r="N126" s="106"/>
      <c r="O126" s="106"/>
      <c r="P126" s="106"/>
      <c r="Q126" s="106"/>
      <c r="R126" s="106"/>
      <c r="S126" s="106"/>
      <c r="T126" s="106"/>
      <c r="U126" s="106"/>
      <c r="V126" s="106"/>
    </row>
    <row r="127" s="66" customFormat="1" customHeight="1" spans="1:22">
      <c r="A127" s="81">
        <v>91</v>
      </c>
      <c r="B127" s="86" t="s">
        <v>617</v>
      </c>
      <c r="C127" s="87"/>
      <c r="D127" s="92">
        <v>44531</v>
      </c>
      <c r="E127" s="90">
        <v>168131.6</v>
      </c>
      <c r="F127" s="89">
        <v>0.0042</v>
      </c>
      <c r="G127" s="89">
        <v>0</v>
      </c>
      <c r="H127" s="86">
        <v>20</v>
      </c>
      <c r="I127" s="86"/>
      <c r="J127" s="108">
        <v>8400</v>
      </c>
      <c r="K127" s="109">
        <f t="shared" si="3"/>
        <v>8406.58</v>
      </c>
      <c r="L127" s="110" t="s">
        <v>497</v>
      </c>
      <c r="M127" s="106"/>
      <c r="N127" s="106"/>
      <c r="O127" s="106"/>
      <c r="P127" s="106"/>
      <c r="Q127" s="106"/>
      <c r="R127" s="106"/>
      <c r="S127" s="106"/>
      <c r="T127" s="106"/>
      <c r="U127" s="106"/>
      <c r="V127" s="106"/>
    </row>
    <row r="128" s="66" customFormat="1" customHeight="1" spans="1:22">
      <c r="A128" s="81">
        <v>92</v>
      </c>
      <c r="B128" s="86" t="s">
        <v>618</v>
      </c>
      <c r="C128" s="87"/>
      <c r="D128" s="92">
        <v>44531</v>
      </c>
      <c r="E128" s="90">
        <v>63899.56</v>
      </c>
      <c r="F128" s="89">
        <v>0.0042</v>
      </c>
      <c r="G128" s="89">
        <v>0</v>
      </c>
      <c r="H128" s="86">
        <v>20</v>
      </c>
      <c r="I128" s="86"/>
      <c r="J128" s="108">
        <v>3192</v>
      </c>
      <c r="K128" s="109">
        <f t="shared" si="3"/>
        <v>3194.978</v>
      </c>
      <c r="L128" s="110" t="s">
        <v>497</v>
      </c>
      <c r="M128" s="106"/>
      <c r="N128" s="106"/>
      <c r="O128" s="106"/>
      <c r="P128" s="106"/>
      <c r="Q128" s="106"/>
      <c r="R128" s="106"/>
      <c r="S128" s="106"/>
      <c r="T128" s="106"/>
      <c r="U128" s="106"/>
      <c r="V128" s="106"/>
    </row>
    <row r="129" s="66" customFormat="1" customHeight="1" spans="1:22">
      <c r="A129" s="81">
        <v>93</v>
      </c>
      <c r="B129" s="86" t="s">
        <v>619</v>
      </c>
      <c r="C129" s="87"/>
      <c r="D129" s="92">
        <v>44531</v>
      </c>
      <c r="E129" s="90">
        <v>14395.87</v>
      </c>
      <c r="F129" s="89">
        <v>0.0042</v>
      </c>
      <c r="G129" s="89">
        <v>0</v>
      </c>
      <c r="H129" s="86">
        <v>20</v>
      </c>
      <c r="I129" s="86"/>
      <c r="J129" s="108">
        <v>720</v>
      </c>
      <c r="K129" s="109">
        <f t="shared" si="3"/>
        <v>719.7935</v>
      </c>
      <c r="L129" s="110" t="s">
        <v>497</v>
      </c>
      <c r="M129" s="106"/>
      <c r="N129" s="106"/>
      <c r="O129" s="106"/>
      <c r="P129" s="106"/>
      <c r="Q129" s="106"/>
      <c r="R129" s="106"/>
      <c r="S129" s="106"/>
      <c r="T129" s="106"/>
      <c r="U129" s="106"/>
      <c r="V129" s="106"/>
    </row>
    <row r="130" s="66" customFormat="1" customHeight="1" spans="1:22">
      <c r="A130" s="81">
        <v>94</v>
      </c>
      <c r="B130" s="86" t="s">
        <v>620</v>
      </c>
      <c r="C130" s="87"/>
      <c r="D130" s="92">
        <v>44531</v>
      </c>
      <c r="E130" s="90">
        <v>12191.07</v>
      </c>
      <c r="F130" s="89">
        <v>0.0042</v>
      </c>
      <c r="G130" s="89">
        <v>0</v>
      </c>
      <c r="H130" s="86">
        <v>20</v>
      </c>
      <c r="I130" s="86"/>
      <c r="J130" s="108">
        <v>600</v>
      </c>
      <c r="K130" s="109">
        <f t="shared" si="3"/>
        <v>609.5535</v>
      </c>
      <c r="L130" s="110" t="s">
        <v>497</v>
      </c>
      <c r="M130" s="106"/>
      <c r="N130" s="106"/>
      <c r="O130" s="106"/>
      <c r="P130" s="106"/>
      <c r="Q130" s="106"/>
      <c r="R130" s="106"/>
      <c r="S130" s="106"/>
      <c r="T130" s="106"/>
      <c r="U130" s="106"/>
      <c r="V130" s="106"/>
    </row>
    <row r="131" s="66" customFormat="1" customHeight="1" spans="1:22">
      <c r="A131" s="81">
        <v>95</v>
      </c>
      <c r="B131" s="86" t="s">
        <v>621</v>
      </c>
      <c r="C131" s="87"/>
      <c r="D131" s="92">
        <v>44531</v>
      </c>
      <c r="E131" s="90">
        <v>66751.71</v>
      </c>
      <c r="F131" s="89">
        <v>0.0042</v>
      </c>
      <c r="G131" s="89">
        <v>0</v>
      </c>
      <c r="H131" s="86">
        <v>20</v>
      </c>
      <c r="I131" s="86"/>
      <c r="J131" s="108">
        <v>3336</v>
      </c>
      <c r="K131" s="109">
        <f t="shared" si="3"/>
        <v>3337.5855</v>
      </c>
      <c r="L131" s="110" t="s">
        <v>497</v>
      </c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</row>
    <row r="132" s="66" customFormat="1" customHeight="1" spans="1:22">
      <c r="A132" s="81">
        <v>96</v>
      </c>
      <c r="B132" s="86" t="s">
        <v>622</v>
      </c>
      <c r="C132" s="87"/>
      <c r="D132" s="92">
        <v>44531</v>
      </c>
      <c r="E132" s="90">
        <v>269528.8</v>
      </c>
      <c r="F132" s="89">
        <v>0.0042</v>
      </c>
      <c r="G132" s="89">
        <v>0</v>
      </c>
      <c r="H132" s="86">
        <v>20</v>
      </c>
      <c r="I132" s="86"/>
      <c r="J132" s="108">
        <v>13476</v>
      </c>
      <c r="K132" s="109">
        <f t="shared" si="3"/>
        <v>13476.44</v>
      </c>
      <c r="L132" s="110" t="s">
        <v>497</v>
      </c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</row>
    <row r="133" s="66" customFormat="1" customHeight="1" spans="1:22">
      <c r="A133" s="81">
        <v>97</v>
      </c>
      <c r="B133" s="86" t="s">
        <v>623</v>
      </c>
      <c r="C133" s="87"/>
      <c r="D133" s="92">
        <v>44621</v>
      </c>
      <c r="E133" s="90">
        <v>80151.95</v>
      </c>
      <c r="F133" s="89">
        <v>0.0042</v>
      </c>
      <c r="G133" s="89">
        <v>0</v>
      </c>
      <c r="H133" s="86">
        <v>20</v>
      </c>
      <c r="I133" s="86"/>
      <c r="J133" s="108">
        <v>4008</v>
      </c>
      <c r="K133" s="109">
        <f t="shared" si="3"/>
        <v>4007.5975</v>
      </c>
      <c r="L133" s="110" t="s">
        <v>497</v>
      </c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</row>
    <row r="134" s="66" customFormat="1" customHeight="1" spans="1:22">
      <c r="A134" s="81">
        <v>98</v>
      </c>
      <c r="B134" s="86" t="s">
        <v>624</v>
      </c>
      <c r="C134" s="87"/>
      <c r="D134" s="92">
        <v>44621</v>
      </c>
      <c r="E134" s="90">
        <v>13980</v>
      </c>
      <c r="F134" s="89">
        <v>0.0042</v>
      </c>
      <c r="G134" s="89">
        <v>0</v>
      </c>
      <c r="H134" s="86">
        <v>20</v>
      </c>
      <c r="I134" s="86"/>
      <c r="J134" s="108">
        <v>696</v>
      </c>
      <c r="K134" s="109">
        <f t="shared" si="3"/>
        <v>699</v>
      </c>
      <c r="L134" s="110" t="s">
        <v>497</v>
      </c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</row>
    <row r="135" s="66" customFormat="1" customHeight="1" spans="1:22">
      <c r="A135" s="81">
        <v>99</v>
      </c>
      <c r="B135" s="86" t="s">
        <v>625</v>
      </c>
      <c r="C135" s="87"/>
      <c r="D135" s="92">
        <v>44621</v>
      </c>
      <c r="E135" s="90">
        <v>18859.4</v>
      </c>
      <c r="F135" s="89">
        <v>0.0042</v>
      </c>
      <c r="G135" s="89">
        <v>0</v>
      </c>
      <c r="H135" s="86">
        <v>20</v>
      </c>
      <c r="I135" s="86"/>
      <c r="J135" s="108">
        <v>948</v>
      </c>
      <c r="K135" s="109">
        <f t="shared" si="3"/>
        <v>942.97</v>
      </c>
      <c r="L135" s="110" t="s">
        <v>497</v>
      </c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</row>
    <row r="136" s="66" customFormat="1" customHeight="1" spans="1:22">
      <c r="A136" s="81">
        <v>100</v>
      </c>
      <c r="B136" s="86" t="s">
        <v>626</v>
      </c>
      <c r="C136" s="87"/>
      <c r="D136" s="92">
        <v>44682</v>
      </c>
      <c r="E136" s="90">
        <v>104000</v>
      </c>
      <c r="F136" s="89">
        <v>0.0042</v>
      </c>
      <c r="G136" s="89">
        <v>0</v>
      </c>
      <c r="H136" s="86">
        <v>20</v>
      </c>
      <c r="I136" s="86"/>
      <c r="J136" s="108">
        <v>5196</v>
      </c>
      <c r="K136" s="109">
        <f t="shared" si="3"/>
        <v>5200</v>
      </c>
      <c r="L136" s="110" t="s">
        <v>497</v>
      </c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</row>
    <row r="137" s="66" customFormat="1" customHeight="1" spans="1:22">
      <c r="A137" s="81">
        <v>101</v>
      </c>
      <c r="B137" s="86" t="s">
        <v>627</v>
      </c>
      <c r="C137" s="87"/>
      <c r="D137" s="92">
        <v>44682</v>
      </c>
      <c r="E137" s="90">
        <v>19333.38</v>
      </c>
      <c r="F137" s="89">
        <v>0.0042</v>
      </c>
      <c r="G137" s="89">
        <v>0</v>
      </c>
      <c r="H137" s="86">
        <v>20</v>
      </c>
      <c r="I137" s="86"/>
      <c r="J137" s="108">
        <v>972</v>
      </c>
      <c r="K137" s="109">
        <f t="shared" si="3"/>
        <v>966.669</v>
      </c>
      <c r="L137" s="110" t="s">
        <v>497</v>
      </c>
      <c r="M137" s="106"/>
      <c r="N137" s="106"/>
      <c r="O137" s="106"/>
      <c r="P137" s="106"/>
      <c r="Q137" s="106"/>
      <c r="R137" s="106"/>
      <c r="S137" s="106"/>
      <c r="T137" s="106"/>
      <c r="U137" s="106"/>
      <c r="V137" s="106"/>
    </row>
    <row r="138" s="66" customFormat="1" customHeight="1" spans="1:22">
      <c r="A138" s="81">
        <v>102</v>
      </c>
      <c r="B138" s="86" t="s">
        <v>628</v>
      </c>
      <c r="C138" s="87"/>
      <c r="D138" s="92">
        <v>44682</v>
      </c>
      <c r="E138" s="90">
        <v>6698.24</v>
      </c>
      <c r="F138" s="89">
        <v>0.0042</v>
      </c>
      <c r="G138" s="89">
        <v>0</v>
      </c>
      <c r="H138" s="86">
        <v>20</v>
      </c>
      <c r="I138" s="86"/>
      <c r="J138" s="108">
        <v>336</v>
      </c>
      <c r="K138" s="109">
        <f t="shared" si="3"/>
        <v>334.912</v>
      </c>
      <c r="L138" s="110" t="s">
        <v>497</v>
      </c>
      <c r="M138" s="106"/>
      <c r="N138" s="106"/>
      <c r="O138" s="106"/>
      <c r="P138" s="106"/>
      <c r="Q138" s="106"/>
      <c r="R138" s="106"/>
      <c r="S138" s="106"/>
      <c r="T138" s="106"/>
      <c r="U138" s="106"/>
      <c r="V138" s="106"/>
    </row>
    <row r="139" s="66" customFormat="1" customHeight="1" spans="1:22">
      <c r="A139" s="81">
        <v>103</v>
      </c>
      <c r="B139" s="86" t="s">
        <v>629</v>
      </c>
      <c r="C139" s="87"/>
      <c r="D139" s="92">
        <v>44682</v>
      </c>
      <c r="E139" s="90">
        <v>5657.26</v>
      </c>
      <c r="F139" s="89">
        <v>0.0042</v>
      </c>
      <c r="G139" s="89">
        <v>0</v>
      </c>
      <c r="H139" s="86">
        <v>20</v>
      </c>
      <c r="I139" s="86"/>
      <c r="J139" s="108">
        <v>288</v>
      </c>
      <c r="K139" s="109">
        <f t="shared" si="3"/>
        <v>282.863</v>
      </c>
      <c r="L139" s="110" t="s">
        <v>497</v>
      </c>
      <c r="M139" s="106"/>
      <c r="N139" s="106"/>
      <c r="O139" s="106"/>
      <c r="P139" s="106"/>
      <c r="Q139" s="106"/>
      <c r="R139" s="106"/>
      <c r="S139" s="106"/>
      <c r="T139" s="106"/>
      <c r="U139" s="106"/>
      <c r="V139" s="106"/>
    </row>
    <row r="140" s="66" customFormat="1" customHeight="1" spans="1:22">
      <c r="A140" s="81">
        <v>104</v>
      </c>
      <c r="B140" s="86" t="s">
        <v>630</v>
      </c>
      <c r="C140" s="87"/>
      <c r="D140" s="92">
        <v>44682</v>
      </c>
      <c r="E140" s="90">
        <v>5703.08</v>
      </c>
      <c r="F140" s="89">
        <v>0.0042</v>
      </c>
      <c r="G140" s="89">
        <v>0</v>
      </c>
      <c r="H140" s="86">
        <v>20</v>
      </c>
      <c r="I140" s="86"/>
      <c r="J140" s="108">
        <v>288</v>
      </c>
      <c r="K140" s="109">
        <f t="shared" si="3"/>
        <v>285.154</v>
      </c>
      <c r="L140" s="110" t="s">
        <v>497</v>
      </c>
      <c r="M140" s="106"/>
      <c r="N140" s="106"/>
      <c r="O140" s="106"/>
      <c r="P140" s="106"/>
      <c r="Q140" s="106"/>
      <c r="R140" s="106"/>
      <c r="S140" s="106"/>
      <c r="T140" s="106"/>
      <c r="U140" s="106"/>
      <c r="V140" s="106"/>
    </row>
    <row r="141" s="66" customFormat="1" customHeight="1" spans="1:22">
      <c r="A141" s="81">
        <v>105</v>
      </c>
      <c r="B141" s="86" t="s">
        <v>631</v>
      </c>
      <c r="C141" s="87"/>
      <c r="D141" s="92">
        <v>44682</v>
      </c>
      <c r="E141" s="90">
        <v>15364.75</v>
      </c>
      <c r="F141" s="89">
        <v>0.0042</v>
      </c>
      <c r="G141" s="89">
        <v>0</v>
      </c>
      <c r="H141" s="86">
        <v>20</v>
      </c>
      <c r="I141" s="86"/>
      <c r="J141" s="108">
        <v>768</v>
      </c>
      <c r="K141" s="109">
        <f t="shared" si="3"/>
        <v>768.2375</v>
      </c>
      <c r="L141" s="110" t="s">
        <v>497</v>
      </c>
      <c r="M141" s="106"/>
      <c r="N141" s="106"/>
      <c r="O141" s="106"/>
      <c r="P141" s="106"/>
      <c r="Q141" s="106"/>
      <c r="R141" s="106"/>
      <c r="S141" s="106"/>
      <c r="T141" s="106"/>
      <c r="U141" s="106"/>
      <c r="V141" s="106"/>
    </row>
    <row r="142" s="66" customFormat="1" customHeight="1" spans="1:22">
      <c r="A142" s="81">
        <v>106</v>
      </c>
      <c r="B142" s="86" t="s">
        <v>632</v>
      </c>
      <c r="C142" s="87"/>
      <c r="D142" s="92">
        <v>44682</v>
      </c>
      <c r="E142" s="90">
        <v>3516.99</v>
      </c>
      <c r="F142" s="89">
        <v>0.0042</v>
      </c>
      <c r="G142" s="89">
        <v>0</v>
      </c>
      <c r="H142" s="86">
        <v>20</v>
      </c>
      <c r="I142" s="86"/>
      <c r="J142" s="108">
        <v>180</v>
      </c>
      <c r="K142" s="109">
        <f t="shared" si="3"/>
        <v>175.8495</v>
      </c>
      <c r="L142" s="110" t="s">
        <v>497</v>
      </c>
      <c r="M142" s="106"/>
      <c r="N142" s="106"/>
      <c r="O142" s="106"/>
      <c r="P142" s="106"/>
      <c r="Q142" s="106"/>
      <c r="R142" s="106"/>
      <c r="S142" s="106"/>
      <c r="T142" s="106"/>
      <c r="U142" s="106"/>
      <c r="V142" s="106"/>
    </row>
    <row r="143" s="66" customFormat="1" customHeight="1" spans="1:22">
      <c r="A143" s="81">
        <v>107</v>
      </c>
      <c r="B143" s="86" t="s">
        <v>633</v>
      </c>
      <c r="C143" s="87"/>
      <c r="D143" s="92">
        <v>44682</v>
      </c>
      <c r="E143" s="90">
        <v>3826.39</v>
      </c>
      <c r="F143" s="89">
        <v>0.0042</v>
      </c>
      <c r="G143" s="89">
        <v>0</v>
      </c>
      <c r="H143" s="86">
        <v>20</v>
      </c>
      <c r="I143" s="86"/>
      <c r="J143" s="108">
        <v>192</v>
      </c>
      <c r="K143" s="109">
        <f t="shared" si="3"/>
        <v>191.3195</v>
      </c>
      <c r="L143" s="110" t="s">
        <v>497</v>
      </c>
      <c r="M143" s="106"/>
      <c r="N143" s="106"/>
      <c r="O143" s="106"/>
      <c r="P143" s="106"/>
      <c r="Q143" s="106"/>
      <c r="R143" s="106"/>
      <c r="S143" s="106"/>
      <c r="T143" s="106"/>
      <c r="U143" s="106"/>
      <c r="V143" s="106"/>
    </row>
    <row r="144" s="66" customFormat="1" customHeight="1" spans="1:22">
      <c r="A144" s="81">
        <v>108</v>
      </c>
      <c r="B144" s="86" t="s">
        <v>634</v>
      </c>
      <c r="C144" s="87"/>
      <c r="D144" s="92">
        <v>44682</v>
      </c>
      <c r="E144" s="90">
        <v>2043.07</v>
      </c>
      <c r="F144" s="89">
        <v>0.0042</v>
      </c>
      <c r="G144" s="89">
        <v>0</v>
      </c>
      <c r="H144" s="86">
        <v>20</v>
      </c>
      <c r="I144" s="86"/>
      <c r="J144" s="108">
        <v>108</v>
      </c>
      <c r="K144" s="109">
        <f t="shared" si="3"/>
        <v>102.1535</v>
      </c>
      <c r="L144" s="110" t="s">
        <v>497</v>
      </c>
      <c r="M144" s="106"/>
      <c r="N144" s="106"/>
      <c r="O144" s="106"/>
      <c r="P144" s="106"/>
      <c r="Q144" s="106"/>
      <c r="R144" s="106"/>
      <c r="S144" s="106"/>
      <c r="T144" s="106"/>
      <c r="U144" s="106"/>
      <c r="V144" s="106"/>
    </row>
    <row r="145" s="66" customFormat="1" customHeight="1" spans="1:22">
      <c r="A145" s="81">
        <v>109</v>
      </c>
      <c r="B145" s="86" t="s">
        <v>635</v>
      </c>
      <c r="C145" s="87"/>
      <c r="D145" s="92">
        <v>44682</v>
      </c>
      <c r="E145" s="90">
        <v>13599.2</v>
      </c>
      <c r="F145" s="89">
        <v>0.0042</v>
      </c>
      <c r="G145" s="89">
        <v>0</v>
      </c>
      <c r="H145" s="86">
        <v>20</v>
      </c>
      <c r="I145" s="86"/>
      <c r="J145" s="108">
        <v>684</v>
      </c>
      <c r="K145" s="109">
        <f t="shared" si="3"/>
        <v>679.96</v>
      </c>
      <c r="L145" s="110" t="s">
        <v>497</v>
      </c>
      <c r="M145" s="106"/>
      <c r="N145" s="106"/>
      <c r="O145" s="106"/>
      <c r="P145" s="106"/>
      <c r="Q145" s="106"/>
      <c r="R145" s="106"/>
      <c r="S145" s="106"/>
      <c r="T145" s="106"/>
      <c r="U145" s="106"/>
      <c r="V145" s="106"/>
    </row>
    <row r="146" s="66" customFormat="1" customHeight="1" spans="1:22">
      <c r="A146" s="81">
        <v>110</v>
      </c>
      <c r="B146" s="86" t="s">
        <v>628</v>
      </c>
      <c r="C146" s="87"/>
      <c r="D146" s="92">
        <v>44805</v>
      </c>
      <c r="E146" s="90">
        <v>8006.19</v>
      </c>
      <c r="F146" s="89">
        <v>0.0042</v>
      </c>
      <c r="G146" s="89">
        <v>0</v>
      </c>
      <c r="H146" s="86">
        <v>20</v>
      </c>
      <c r="I146" s="86"/>
      <c r="J146" s="108">
        <v>396</v>
      </c>
      <c r="K146" s="109">
        <f t="shared" si="3"/>
        <v>400.3095</v>
      </c>
      <c r="L146" s="110" t="s">
        <v>497</v>
      </c>
      <c r="M146" s="106"/>
      <c r="N146" s="106"/>
      <c r="O146" s="106"/>
      <c r="P146" s="106"/>
      <c r="Q146" s="106"/>
      <c r="R146" s="106"/>
      <c r="S146" s="106"/>
      <c r="T146" s="106"/>
      <c r="U146" s="106"/>
      <c r="V146" s="106"/>
    </row>
    <row r="147" s="66" customFormat="1" customHeight="1" spans="1:22">
      <c r="A147" s="81">
        <v>111</v>
      </c>
      <c r="B147" s="86" t="s">
        <v>636</v>
      </c>
      <c r="C147" s="87"/>
      <c r="D147" s="92">
        <v>44805</v>
      </c>
      <c r="E147" s="90">
        <v>26496.03</v>
      </c>
      <c r="F147" s="89">
        <v>0.0042</v>
      </c>
      <c r="G147" s="89">
        <v>0</v>
      </c>
      <c r="H147" s="86">
        <v>20</v>
      </c>
      <c r="I147" s="86"/>
      <c r="J147" s="108">
        <v>1320</v>
      </c>
      <c r="K147" s="109">
        <f t="shared" si="3"/>
        <v>1324.8015</v>
      </c>
      <c r="L147" s="110" t="s">
        <v>497</v>
      </c>
      <c r="M147" s="106"/>
      <c r="N147" s="106"/>
      <c r="O147" s="106"/>
      <c r="P147" s="106"/>
      <c r="Q147" s="106"/>
      <c r="R147" s="106"/>
      <c r="S147" s="106"/>
      <c r="T147" s="106"/>
      <c r="U147" s="106"/>
      <c r="V147" s="106"/>
    </row>
    <row r="148" s="66" customFormat="1" customHeight="1" spans="1:22">
      <c r="A148" s="81">
        <v>112</v>
      </c>
      <c r="B148" s="86" t="s">
        <v>637</v>
      </c>
      <c r="C148" s="87"/>
      <c r="D148" s="92">
        <v>44805</v>
      </c>
      <c r="E148" s="90">
        <v>40482.66</v>
      </c>
      <c r="F148" s="89">
        <v>0.0042</v>
      </c>
      <c r="G148" s="89">
        <v>0</v>
      </c>
      <c r="H148" s="86">
        <v>20</v>
      </c>
      <c r="I148" s="86"/>
      <c r="J148" s="108">
        <v>2016</v>
      </c>
      <c r="K148" s="109">
        <f t="shared" si="3"/>
        <v>2024.133</v>
      </c>
      <c r="L148" s="110" t="s">
        <v>497</v>
      </c>
      <c r="M148" s="106"/>
      <c r="N148" s="106"/>
      <c r="O148" s="106"/>
      <c r="P148" s="106"/>
      <c r="Q148" s="106"/>
      <c r="R148" s="106"/>
      <c r="S148" s="106"/>
      <c r="T148" s="106"/>
      <c r="U148" s="106"/>
      <c r="V148" s="106"/>
    </row>
    <row r="149" s="66" customFormat="1" customHeight="1" spans="1:22">
      <c r="A149" s="81">
        <v>113</v>
      </c>
      <c r="B149" s="86" t="s">
        <v>638</v>
      </c>
      <c r="C149" s="87"/>
      <c r="D149" s="92">
        <v>44805</v>
      </c>
      <c r="E149" s="90">
        <v>4832.17</v>
      </c>
      <c r="F149" s="89">
        <v>0.0042</v>
      </c>
      <c r="G149" s="89">
        <v>0</v>
      </c>
      <c r="H149" s="86">
        <v>20</v>
      </c>
      <c r="I149" s="86"/>
      <c r="J149" s="108">
        <v>240</v>
      </c>
      <c r="K149" s="109">
        <f t="shared" si="3"/>
        <v>241.6085</v>
      </c>
      <c r="L149" s="110" t="s">
        <v>497</v>
      </c>
      <c r="M149" s="106"/>
      <c r="N149" s="106"/>
      <c r="O149" s="106"/>
      <c r="P149" s="106"/>
      <c r="Q149" s="106"/>
      <c r="R149" s="106"/>
      <c r="S149" s="106"/>
      <c r="T149" s="106"/>
      <c r="U149" s="106"/>
      <c r="V149" s="106"/>
    </row>
    <row r="150" s="66" customFormat="1" customHeight="1" spans="1:22">
      <c r="A150" s="81">
        <v>114</v>
      </c>
      <c r="B150" s="86" t="s">
        <v>639</v>
      </c>
      <c r="C150" s="87"/>
      <c r="D150" s="92">
        <v>44805</v>
      </c>
      <c r="E150" s="90">
        <v>3064.56</v>
      </c>
      <c r="F150" s="89">
        <v>0.0042</v>
      </c>
      <c r="G150" s="89">
        <v>0</v>
      </c>
      <c r="H150" s="86">
        <v>20</v>
      </c>
      <c r="I150" s="86"/>
      <c r="J150" s="108">
        <v>156</v>
      </c>
      <c r="K150" s="109">
        <f t="shared" si="3"/>
        <v>153.228</v>
      </c>
      <c r="L150" s="110" t="s">
        <v>497</v>
      </c>
      <c r="M150" s="106"/>
      <c r="N150" s="106"/>
      <c r="O150" s="106"/>
      <c r="P150" s="106"/>
      <c r="Q150" s="106"/>
      <c r="R150" s="106"/>
      <c r="S150" s="106"/>
      <c r="T150" s="106"/>
      <c r="U150" s="106"/>
      <c r="V150" s="106"/>
    </row>
    <row r="151" s="66" customFormat="1" customHeight="1" spans="1:22">
      <c r="A151" s="81">
        <v>115</v>
      </c>
      <c r="B151" s="86" t="s">
        <v>640</v>
      </c>
      <c r="C151" s="87"/>
      <c r="D151" s="92">
        <v>44805</v>
      </c>
      <c r="E151" s="90">
        <v>6000.37</v>
      </c>
      <c r="F151" s="89">
        <v>0.0042</v>
      </c>
      <c r="G151" s="89">
        <v>0</v>
      </c>
      <c r="H151" s="86">
        <v>20</v>
      </c>
      <c r="I151" s="86"/>
      <c r="J151" s="108">
        <v>300</v>
      </c>
      <c r="K151" s="109">
        <f t="shared" si="3"/>
        <v>300.0185</v>
      </c>
      <c r="L151" s="110" t="s">
        <v>497</v>
      </c>
      <c r="M151" s="106"/>
      <c r="N151" s="106"/>
      <c r="O151" s="106"/>
      <c r="P151" s="106"/>
      <c r="Q151" s="106"/>
      <c r="R151" s="106"/>
      <c r="S151" s="106"/>
      <c r="T151" s="106"/>
      <c r="U151" s="106"/>
      <c r="V151" s="106"/>
    </row>
    <row r="152" s="66" customFormat="1" customHeight="1" spans="1:22">
      <c r="A152" s="81">
        <v>116</v>
      </c>
      <c r="B152" s="86" t="s">
        <v>641</v>
      </c>
      <c r="C152" s="87"/>
      <c r="D152" s="92">
        <v>44805</v>
      </c>
      <c r="E152" s="90">
        <v>12287.13</v>
      </c>
      <c r="F152" s="89">
        <v>0.0042</v>
      </c>
      <c r="G152" s="89">
        <v>0</v>
      </c>
      <c r="H152" s="86">
        <v>20</v>
      </c>
      <c r="I152" s="86"/>
      <c r="J152" s="108">
        <v>612</v>
      </c>
      <c r="K152" s="109">
        <f t="shared" si="3"/>
        <v>614.3565</v>
      </c>
      <c r="L152" s="110" t="s">
        <v>497</v>
      </c>
      <c r="M152" s="106"/>
      <c r="N152" s="106"/>
      <c r="O152" s="106"/>
      <c r="P152" s="106"/>
      <c r="Q152" s="106"/>
      <c r="R152" s="106"/>
      <c r="S152" s="106"/>
      <c r="T152" s="106"/>
      <c r="U152" s="106"/>
      <c r="V152" s="106"/>
    </row>
    <row r="153" s="66" customFormat="1" customHeight="1" spans="1:22">
      <c r="A153" s="81">
        <v>117</v>
      </c>
      <c r="B153" s="86" t="s">
        <v>642</v>
      </c>
      <c r="C153" s="87"/>
      <c r="D153" s="92">
        <v>44805</v>
      </c>
      <c r="E153" s="90">
        <v>9893.47</v>
      </c>
      <c r="F153" s="89">
        <v>0.0042</v>
      </c>
      <c r="G153" s="89">
        <v>0</v>
      </c>
      <c r="H153" s="86">
        <v>20</v>
      </c>
      <c r="I153" s="86"/>
      <c r="J153" s="108">
        <v>492</v>
      </c>
      <c r="K153" s="109">
        <f t="shared" si="3"/>
        <v>494.6735</v>
      </c>
      <c r="L153" s="110" t="s">
        <v>497</v>
      </c>
      <c r="M153" s="106"/>
      <c r="N153" s="106"/>
      <c r="O153" s="106"/>
      <c r="P153" s="106"/>
      <c r="Q153" s="106"/>
      <c r="R153" s="106"/>
      <c r="S153" s="106"/>
      <c r="T153" s="106"/>
      <c r="U153" s="106"/>
      <c r="V153" s="106"/>
    </row>
    <row r="154" s="66" customFormat="1" customHeight="1" spans="1:22">
      <c r="A154" s="81">
        <v>118</v>
      </c>
      <c r="B154" s="86" t="s">
        <v>643</v>
      </c>
      <c r="C154" s="87"/>
      <c r="D154" s="92">
        <v>44805</v>
      </c>
      <c r="E154" s="90">
        <v>9726.35</v>
      </c>
      <c r="F154" s="89">
        <v>0.0042</v>
      </c>
      <c r="G154" s="89">
        <v>0</v>
      </c>
      <c r="H154" s="86">
        <v>20</v>
      </c>
      <c r="I154" s="86"/>
      <c r="J154" s="108">
        <v>492</v>
      </c>
      <c r="K154" s="109">
        <f t="shared" si="3"/>
        <v>486.3175</v>
      </c>
      <c r="L154" s="110" t="s">
        <v>497</v>
      </c>
      <c r="M154" s="106"/>
      <c r="N154" s="106"/>
      <c r="O154" s="106"/>
      <c r="P154" s="106"/>
      <c r="Q154" s="106"/>
      <c r="R154" s="106"/>
      <c r="S154" s="106"/>
      <c r="T154" s="106"/>
      <c r="U154" s="106"/>
      <c r="V154" s="106"/>
    </row>
    <row r="155" s="66" customFormat="1" customHeight="1" spans="1:22">
      <c r="A155" s="81">
        <v>119</v>
      </c>
      <c r="B155" s="86" t="s">
        <v>644</v>
      </c>
      <c r="C155" s="87"/>
      <c r="D155" s="92">
        <v>44805</v>
      </c>
      <c r="E155" s="90">
        <v>11765</v>
      </c>
      <c r="F155" s="89">
        <v>0.0042</v>
      </c>
      <c r="G155" s="89">
        <v>0</v>
      </c>
      <c r="H155" s="86">
        <v>20</v>
      </c>
      <c r="I155" s="86"/>
      <c r="J155" s="108">
        <v>588</v>
      </c>
      <c r="K155" s="109">
        <f t="shared" si="3"/>
        <v>588.25</v>
      </c>
      <c r="L155" s="110" t="s">
        <v>497</v>
      </c>
      <c r="M155" s="106"/>
      <c r="N155" s="106"/>
      <c r="O155" s="106"/>
      <c r="P155" s="106"/>
      <c r="Q155" s="106"/>
      <c r="R155" s="106"/>
      <c r="S155" s="106"/>
      <c r="T155" s="106"/>
      <c r="U155" s="106"/>
      <c r="V155" s="106"/>
    </row>
    <row r="156" s="66" customFormat="1" customHeight="1" spans="1:22">
      <c r="A156" s="81">
        <v>120</v>
      </c>
      <c r="B156" s="86" t="s">
        <v>645</v>
      </c>
      <c r="C156" s="87"/>
      <c r="D156" s="92">
        <v>44805</v>
      </c>
      <c r="E156" s="90">
        <v>2674.36</v>
      </c>
      <c r="F156" s="89">
        <v>0.0042</v>
      </c>
      <c r="G156" s="89">
        <v>0</v>
      </c>
      <c r="H156" s="86">
        <v>20</v>
      </c>
      <c r="I156" s="86"/>
      <c r="J156" s="108">
        <v>132</v>
      </c>
      <c r="K156" s="109">
        <f t="shared" si="3"/>
        <v>133.718</v>
      </c>
      <c r="L156" s="110" t="s">
        <v>497</v>
      </c>
      <c r="M156" s="106"/>
      <c r="N156" s="106"/>
      <c r="O156" s="106"/>
      <c r="P156" s="106"/>
      <c r="Q156" s="106"/>
      <c r="R156" s="106"/>
      <c r="S156" s="106"/>
      <c r="T156" s="106"/>
      <c r="U156" s="106"/>
      <c r="V156" s="106"/>
    </row>
    <row r="157" s="66" customFormat="1" customHeight="1" spans="1:22">
      <c r="A157" s="81">
        <v>121</v>
      </c>
      <c r="B157" s="86" t="s">
        <v>646</v>
      </c>
      <c r="C157" s="87"/>
      <c r="D157" s="92">
        <v>44805</v>
      </c>
      <c r="E157" s="90">
        <v>6919.54</v>
      </c>
      <c r="F157" s="89">
        <v>0.0042</v>
      </c>
      <c r="G157" s="89">
        <v>0</v>
      </c>
      <c r="H157" s="86">
        <v>20</v>
      </c>
      <c r="I157" s="86"/>
      <c r="J157" s="108">
        <v>348</v>
      </c>
      <c r="K157" s="109">
        <f t="shared" si="3"/>
        <v>345.977</v>
      </c>
      <c r="L157" s="110" t="s">
        <v>497</v>
      </c>
      <c r="M157" s="106"/>
      <c r="N157" s="106"/>
      <c r="O157" s="106"/>
      <c r="P157" s="106"/>
      <c r="Q157" s="106"/>
      <c r="R157" s="106"/>
      <c r="S157" s="106"/>
      <c r="T157" s="106"/>
      <c r="U157" s="106"/>
      <c r="V157" s="106"/>
    </row>
    <row r="158" s="66" customFormat="1" customHeight="1" spans="1:22">
      <c r="A158" s="81">
        <v>122</v>
      </c>
      <c r="B158" s="86" t="s">
        <v>647</v>
      </c>
      <c r="C158" s="87"/>
      <c r="D158" s="92">
        <v>44805</v>
      </c>
      <c r="E158" s="90">
        <v>11628.72</v>
      </c>
      <c r="F158" s="89">
        <v>0.0042</v>
      </c>
      <c r="G158" s="89">
        <v>0</v>
      </c>
      <c r="H158" s="86">
        <v>20</v>
      </c>
      <c r="I158" s="86"/>
      <c r="J158" s="108">
        <v>588</v>
      </c>
      <c r="K158" s="109">
        <f t="shared" si="3"/>
        <v>581.436</v>
      </c>
      <c r="L158" s="110" t="s">
        <v>497</v>
      </c>
      <c r="M158" s="106"/>
      <c r="N158" s="106"/>
      <c r="O158" s="106"/>
      <c r="P158" s="106"/>
      <c r="Q158" s="106"/>
      <c r="R158" s="106"/>
      <c r="S158" s="106"/>
      <c r="T158" s="106"/>
      <c r="U158" s="106"/>
      <c r="V158" s="106"/>
    </row>
    <row r="159" s="66" customFormat="1" customHeight="1" spans="1:22">
      <c r="A159" s="81">
        <v>123</v>
      </c>
      <c r="B159" s="86" t="s">
        <v>648</v>
      </c>
      <c r="C159" s="87"/>
      <c r="D159" s="92">
        <v>44805</v>
      </c>
      <c r="E159" s="90">
        <v>25129.4</v>
      </c>
      <c r="F159" s="89">
        <v>0.0042</v>
      </c>
      <c r="G159" s="89">
        <v>0</v>
      </c>
      <c r="H159" s="86">
        <v>20</v>
      </c>
      <c r="I159" s="86"/>
      <c r="J159" s="108">
        <v>1260</v>
      </c>
      <c r="K159" s="109">
        <f t="shared" si="3"/>
        <v>1256.47</v>
      </c>
      <c r="L159" s="110" t="s">
        <v>497</v>
      </c>
      <c r="M159" s="106"/>
      <c r="N159" s="106"/>
      <c r="O159" s="106"/>
      <c r="P159" s="106"/>
      <c r="Q159" s="106"/>
      <c r="R159" s="106"/>
      <c r="S159" s="106"/>
      <c r="T159" s="106"/>
      <c r="U159" s="106"/>
      <c r="V159" s="106"/>
    </row>
    <row r="160" s="66" customFormat="1" customHeight="1" spans="1:22">
      <c r="A160" s="81">
        <v>124</v>
      </c>
      <c r="B160" s="86" t="s">
        <v>649</v>
      </c>
      <c r="C160" s="87"/>
      <c r="D160" s="92">
        <v>44805</v>
      </c>
      <c r="E160" s="90">
        <v>24758.88</v>
      </c>
      <c r="F160" s="89">
        <v>0.0042</v>
      </c>
      <c r="G160" s="89">
        <v>0</v>
      </c>
      <c r="H160" s="86">
        <v>20</v>
      </c>
      <c r="I160" s="86"/>
      <c r="J160" s="108">
        <v>1248</v>
      </c>
      <c r="K160" s="109">
        <f t="shared" si="3"/>
        <v>1237.944</v>
      </c>
      <c r="L160" s="110" t="s">
        <v>497</v>
      </c>
      <c r="M160" s="106"/>
      <c r="N160" s="106"/>
      <c r="O160" s="106"/>
      <c r="P160" s="106"/>
      <c r="Q160" s="106"/>
      <c r="R160" s="106"/>
      <c r="S160" s="106"/>
      <c r="T160" s="106"/>
      <c r="U160" s="106"/>
      <c r="V160" s="106"/>
    </row>
    <row r="161" s="66" customFormat="1" customHeight="1" spans="1:22">
      <c r="A161" s="81">
        <v>125</v>
      </c>
      <c r="B161" s="86" t="s">
        <v>650</v>
      </c>
      <c r="C161" s="87"/>
      <c r="D161" s="92">
        <v>44805</v>
      </c>
      <c r="E161" s="90">
        <v>5508.8</v>
      </c>
      <c r="F161" s="89">
        <v>0.0042</v>
      </c>
      <c r="G161" s="89">
        <v>0</v>
      </c>
      <c r="H161" s="86">
        <v>20</v>
      </c>
      <c r="I161" s="86"/>
      <c r="J161" s="108">
        <v>276</v>
      </c>
      <c r="K161" s="109">
        <f t="shared" si="3"/>
        <v>275.44</v>
      </c>
      <c r="L161" s="110" t="s">
        <v>497</v>
      </c>
      <c r="M161" s="106"/>
      <c r="N161" s="106"/>
      <c r="O161" s="106"/>
      <c r="P161" s="106"/>
      <c r="Q161" s="106"/>
      <c r="R161" s="106"/>
      <c r="S161" s="106"/>
      <c r="T161" s="106"/>
      <c r="U161" s="106"/>
      <c r="V161" s="106"/>
    </row>
    <row r="162" s="66" customFormat="1" customHeight="1" spans="1:22">
      <c r="A162" s="81">
        <v>126</v>
      </c>
      <c r="B162" s="86" t="s">
        <v>651</v>
      </c>
      <c r="C162" s="87"/>
      <c r="D162" s="92">
        <v>44835</v>
      </c>
      <c r="E162" s="90">
        <v>6339.76</v>
      </c>
      <c r="F162" s="89">
        <v>0.0042</v>
      </c>
      <c r="G162" s="89">
        <v>0</v>
      </c>
      <c r="H162" s="86">
        <v>20</v>
      </c>
      <c r="I162" s="86"/>
      <c r="J162" s="108">
        <v>312</v>
      </c>
      <c r="K162" s="109">
        <f t="shared" si="3"/>
        <v>316.988</v>
      </c>
      <c r="L162" s="110" t="s">
        <v>497</v>
      </c>
      <c r="M162" s="106"/>
      <c r="N162" s="106"/>
      <c r="O162" s="106"/>
      <c r="P162" s="106"/>
      <c r="Q162" s="106"/>
      <c r="R162" s="106"/>
      <c r="S162" s="106"/>
      <c r="T162" s="106"/>
      <c r="U162" s="106"/>
      <c r="V162" s="106"/>
    </row>
    <row r="163" s="66" customFormat="1" customHeight="1" spans="1:22">
      <c r="A163" s="81">
        <v>127</v>
      </c>
      <c r="B163" s="86" t="s">
        <v>652</v>
      </c>
      <c r="C163" s="87"/>
      <c r="D163" s="92">
        <v>44835</v>
      </c>
      <c r="E163" s="90">
        <v>10824.76</v>
      </c>
      <c r="F163" s="89">
        <v>0.0042</v>
      </c>
      <c r="G163" s="89">
        <v>0</v>
      </c>
      <c r="H163" s="86">
        <v>20</v>
      </c>
      <c r="I163" s="86"/>
      <c r="J163" s="108">
        <v>540</v>
      </c>
      <c r="K163" s="109">
        <f t="shared" si="3"/>
        <v>541.238</v>
      </c>
      <c r="L163" s="110" t="s">
        <v>497</v>
      </c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</row>
    <row r="164" s="66" customFormat="1" customHeight="1" spans="1:22">
      <c r="A164" s="81">
        <v>128</v>
      </c>
      <c r="B164" s="86" t="s">
        <v>653</v>
      </c>
      <c r="C164" s="87"/>
      <c r="D164" s="92">
        <v>44835</v>
      </c>
      <c r="E164" s="90">
        <v>17755.2</v>
      </c>
      <c r="F164" s="89">
        <v>0.0042</v>
      </c>
      <c r="G164" s="89">
        <v>0</v>
      </c>
      <c r="H164" s="86">
        <v>20</v>
      </c>
      <c r="I164" s="86"/>
      <c r="J164" s="108">
        <v>888</v>
      </c>
      <c r="K164" s="109">
        <f t="shared" si="3"/>
        <v>887.76</v>
      </c>
      <c r="L164" s="110" t="s">
        <v>497</v>
      </c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</row>
    <row r="165" s="66" customFormat="1" customHeight="1" spans="1:22">
      <c r="A165" s="81">
        <v>129</v>
      </c>
      <c r="B165" s="86" t="s">
        <v>654</v>
      </c>
      <c r="C165" s="87"/>
      <c r="D165" s="92">
        <v>44835</v>
      </c>
      <c r="E165" s="90">
        <v>12699.61</v>
      </c>
      <c r="F165" s="89">
        <v>0.0042</v>
      </c>
      <c r="G165" s="89">
        <v>0</v>
      </c>
      <c r="H165" s="86">
        <v>20</v>
      </c>
      <c r="I165" s="86"/>
      <c r="J165" s="108">
        <v>636</v>
      </c>
      <c r="K165" s="109">
        <f t="shared" si="3"/>
        <v>634.9805</v>
      </c>
      <c r="L165" s="110" t="s">
        <v>497</v>
      </c>
      <c r="M165" s="106"/>
      <c r="N165" s="106"/>
      <c r="O165" s="106"/>
      <c r="P165" s="106"/>
      <c r="Q165" s="106"/>
      <c r="R165" s="106"/>
      <c r="S165" s="106"/>
      <c r="T165" s="106"/>
      <c r="U165" s="106"/>
      <c r="V165" s="106"/>
    </row>
    <row r="166" s="66" customFormat="1" customHeight="1" spans="1:22">
      <c r="A166" s="81">
        <v>130</v>
      </c>
      <c r="B166" s="86" t="s">
        <v>655</v>
      </c>
      <c r="C166" s="87"/>
      <c r="D166" s="92">
        <v>44835</v>
      </c>
      <c r="E166" s="90">
        <v>3658</v>
      </c>
      <c r="F166" s="89">
        <v>0.0042</v>
      </c>
      <c r="G166" s="89">
        <v>0</v>
      </c>
      <c r="H166" s="86">
        <v>20</v>
      </c>
      <c r="I166" s="86"/>
      <c r="J166" s="108">
        <v>180</v>
      </c>
      <c r="K166" s="109">
        <f t="shared" si="3"/>
        <v>182.9</v>
      </c>
      <c r="L166" s="110" t="s">
        <v>497</v>
      </c>
      <c r="M166" s="106"/>
      <c r="N166" s="106"/>
      <c r="O166" s="106"/>
      <c r="P166" s="106"/>
      <c r="Q166" s="106"/>
      <c r="R166" s="106"/>
      <c r="S166" s="106"/>
      <c r="T166" s="106"/>
      <c r="U166" s="106"/>
      <c r="V166" s="106"/>
    </row>
    <row r="167" s="66" customFormat="1" customHeight="1" spans="1:22">
      <c r="A167" s="81">
        <v>131</v>
      </c>
      <c r="B167" s="86" t="s">
        <v>656</v>
      </c>
      <c r="C167" s="87"/>
      <c r="D167" s="92">
        <v>44835</v>
      </c>
      <c r="E167" s="90">
        <v>9950</v>
      </c>
      <c r="F167" s="89">
        <v>0.0042</v>
      </c>
      <c r="G167" s="89">
        <v>0</v>
      </c>
      <c r="H167" s="86">
        <v>20</v>
      </c>
      <c r="I167" s="86"/>
      <c r="J167" s="108">
        <v>504</v>
      </c>
      <c r="K167" s="109">
        <f t="shared" si="3"/>
        <v>497.5</v>
      </c>
      <c r="L167" s="110" t="s">
        <v>497</v>
      </c>
      <c r="M167" s="106"/>
      <c r="N167" s="106"/>
      <c r="O167" s="106"/>
      <c r="P167" s="106"/>
      <c r="Q167" s="106"/>
      <c r="R167" s="106"/>
      <c r="S167" s="106"/>
      <c r="T167" s="106"/>
      <c r="U167" s="106"/>
      <c r="V167" s="106"/>
    </row>
    <row r="168" s="66" customFormat="1" customHeight="1" spans="1:22">
      <c r="A168" s="81">
        <v>132</v>
      </c>
      <c r="B168" s="86" t="s">
        <v>657</v>
      </c>
      <c r="C168" s="87"/>
      <c r="D168" s="92">
        <v>44896</v>
      </c>
      <c r="E168" s="90">
        <v>4046.38</v>
      </c>
      <c r="F168" s="89">
        <v>0.0042</v>
      </c>
      <c r="G168" s="89">
        <v>0</v>
      </c>
      <c r="H168" s="86">
        <v>20</v>
      </c>
      <c r="I168" s="86"/>
      <c r="J168" s="108">
        <v>204</v>
      </c>
      <c r="K168" s="109">
        <f t="shared" si="3"/>
        <v>202.319</v>
      </c>
      <c r="L168" s="110" t="s">
        <v>497</v>
      </c>
      <c r="M168" s="106"/>
      <c r="N168" s="106"/>
      <c r="O168" s="106"/>
      <c r="P168" s="106"/>
      <c r="Q168" s="106"/>
      <c r="R168" s="106"/>
      <c r="S168" s="106"/>
      <c r="T168" s="106"/>
      <c r="U168" s="106"/>
      <c r="V168" s="106"/>
    </row>
    <row r="169" s="66" customFormat="1" customHeight="1" spans="1:22">
      <c r="A169" s="81">
        <v>133</v>
      </c>
      <c r="B169" s="86" t="s">
        <v>658</v>
      </c>
      <c r="C169" s="87"/>
      <c r="D169" s="92">
        <v>44896</v>
      </c>
      <c r="E169" s="90">
        <v>15287.65</v>
      </c>
      <c r="F169" s="89">
        <v>0.0042</v>
      </c>
      <c r="G169" s="89">
        <v>0</v>
      </c>
      <c r="H169" s="86">
        <v>20</v>
      </c>
      <c r="I169" s="86"/>
      <c r="J169" s="108">
        <v>768</v>
      </c>
      <c r="K169" s="109">
        <f t="shared" si="3"/>
        <v>764.3825</v>
      </c>
      <c r="L169" s="110" t="s">
        <v>497</v>
      </c>
      <c r="M169" s="106"/>
      <c r="N169" s="106"/>
      <c r="O169" s="106"/>
      <c r="P169" s="106"/>
      <c r="Q169" s="106"/>
      <c r="R169" s="106"/>
      <c r="S169" s="106"/>
      <c r="T169" s="106"/>
      <c r="U169" s="106"/>
      <c r="V169" s="106"/>
    </row>
    <row r="170" s="66" customFormat="1" customHeight="1" spans="1:22">
      <c r="A170" s="81">
        <v>134</v>
      </c>
      <c r="B170" s="86" t="s">
        <v>659</v>
      </c>
      <c r="C170" s="87"/>
      <c r="D170" s="92">
        <v>44896</v>
      </c>
      <c r="E170" s="90">
        <v>3274.38</v>
      </c>
      <c r="F170" s="89">
        <v>0.0042</v>
      </c>
      <c r="G170" s="89">
        <v>0</v>
      </c>
      <c r="H170" s="86">
        <v>20</v>
      </c>
      <c r="I170" s="86"/>
      <c r="J170" s="108">
        <v>168</v>
      </c>
      <c r="K170" s="109">
        <f t="shared" si="3"/>
        <v>163.719</v>
      </c>
      <c r="L170" s="110" t="s">
        <v>497</v>
      </c>
      <c r="M170" s="106"/>
      <c r="N170" s="106"/>
      <c r="O170" s="106"/>
      <c r="P170" s="106"/>
      <c r="Q170" s="106"/>
      <c r="R170" s="106"/>
      <c r="S170" s="106"/>
      <c r="T170" s="106"/>
      <c r="U170" s="106"/>
      <c r="V170" s="106"/>
    </row>
    <row r="171" s="66" customFormat="1" customHeight="1" spans="1:22">
      <c r="A171" s="81">
        <v>135</v>
      </c>
      <c r="B171" s="86" t="s">
        <v>660</v>
      </c>
      <c r="C171" s="87"/>
      <c r="D171" s="92">
        <v>44896</v>
      </c>
      <c r="E171" s="90">
        <v>25564.4</v>
      </c>
      <c r="F171" s="89">
        <v>0.0042</v>
      </c>
      <c r="G171" s="89">
        <v>0</v>
      </c>
      <c r="H171" s="86">
        <v>20</v>
      </c>
      <c r="I171" s="86"/>
      <c r="J171" s="108">
        <v>1284</v>
      </c>
      <c r="K171" s="109">
        <f t="shared" ref="K171:K230" si="4">E171/H171</f>
        <v>1278.22</v>
      </c>
      <c r="L171" s="110" t="s">
        <v>497</v>
      </c>
      <c r="M171" s="106"/>
      <c r="N171" s="106"/>
      <c r="O171" s="106"/>
      <c r="P171" s="106"/>
      <c r="Q171" s="106"/>
      <c r="R171" s="106"/>
      <c r="S171" s="106"/>
      <c r="T171" s="106"/>
      <c r="U171" s="106"/>
      <c r="V171" s="106"/>
    </row>
    <row r="172" s="66" customFormat="1" customHeight="1" spans="1:22">
      <c r="A172" s="81">
        <v>136</v>
      </c>
      <c r="B172" s="86" t="s">
        <v>661</v>
      </c>
      <c r="C172" s="87"/>
      <c r="D172" s="92">
        <v>44896</v>
      </c>
      <c r="E172" s="90">
        <v>18955.6</v>
      </c>
      <c r="F172" s="89">
        <v>0.0042</v>
      </c>
      <c r="G172" s="89">
        <v>0</v>
      </c>
      <c r="H172" s="86">
        <v>20</v>
      </c>
      <c r="I172" s="86"/>
      <c r="J172" s="108">
        <v>948</v>
      </c>
      <c r="K172" s="109">
        <f t="shared" si="4"/>
        <v>947.78</v>
      </c>
      <c r="L172" s="110" t="s">
        <v>497</v>
      </c>
      <c r="M172" s="106"/>
      <c r="N172" s="106"/>
      <c r="O172" s="106"/>
      <c r="P172" s="106"/>
      <c r="Q172" s="106"/>
      <c r="R172" s="106"/>
      <c r="S172" s="106"/>
      <c r="T172" s="106"/>
      <c r="U172" s="106"/>
      <c r="V172" s="106"/>
    </row>
    <row r="173" s="66" customFormat="1" customHeight="1" spans="1:22">
      <c r="A173" s="81">
        <v>137</v>
      </c>
      <c r="B173" s="86" t="s">
        <v>662</v>
      </c>
      <c r="C173" s="87"/>
      <c r="D173" s="92">
        <v>44896</v>
      </c>
      <c r="E173" s="90">
        <v>3544.64</v>
      </c>
      <c r="F173" s="89">
        <v>0.0042</v>
      </c>
      <c r="G173" s="89">
        <v>0</v>
      </c>
      <c r="H173" s="86">
        <v>20</v>
      </c>
      <c r="I173" s="86"/>
      <c r="J173" s="108">
        <v>180</v>
      </c>
      <c r="K173" s="109">
        <f t="shared" si="4"/>
        <v>177.232</v>
      </c>
      <c r="L173" s="110" t="s">
        <v>497</v>
      </c>
      <c r="M173" s="106"/>
      <c r="N173" s="106"/>
      <c r="O173" s="106"/>
      <c r="P173" s="106"/>
      <c r="Q173" s="106"/>
      <c r="R173" s="106"/>
      <c r="S173" s="106"/>
      <c r="T173" s="106"/>
      <c r="U173" s="106"/>
      <c r="V173" s="106"/>
    </row>
    <row r="174" s="66" customFormat="1" customHeight="1" spans="1:22">
      <c r="A174" s="81">
        <v>138</v>
      </c>
      <c r="B174" s="86" t="s">
        <v>663</v>
      </c>
      <c r="C174" s="87"/>
      <c r="D174" s="92">
        <v>44896</v>
      </c>
      <c r="E174" s="90">
        <v>3373.97</v>
      </c>
      <c r="F174" s="89">
        <v>0.0042</v>
      </c>
      <c r="G174" s="89">
        <v>0</v>
      </c>
      <c r="H174" s="86">
        <v>20</v>
      </c>
      <c r="I174" s="86"/>
      <c r="J174" s="108">
        <v>168</v>
      </c>
      <c r="K174" s="109">
        <f t="shared" si="4"/>
        <v>168.6985</v>
      </c>
      <c r="L174" s="110" t="s">
        <v>497</v>
      </c>
      <c r="M174" s="106"/>
      <c r="N174" s="106"/>
      <c r="O174" s="106"/>
      <c r="P174" s="106"/>
      <c r="Q174" s="106"/>
      <c r="R174" s="106"/>
      <c r="S174" s="106"/>
      <c r="T174" s="106"/>
      <c r="U174" s="106"/>
      <c r="V174" s="106"/>
    </row>
    <row r="175" s="66" customFormat="1" customHeight="1" spans="1:22">
      <c r="A175" s="81">
        <v>139</v>
      </c>
      <c r="B175" s="86" t="s">
        <v>664</v>
      </c>
      <c r="C175" s="87"/>
      <c r="D175" s="92">
        <v>44896</v>
      </c>
      <c r="E175" s="90">
        <v>4670.8</v>
      </c>
      <c r="F175" s="89">
        <v>0.0042</v>
      </c>
      <c r="G175" s="89">
        <v>0</v>
      </c>
      <c r="H175" s="86">
        <v>20</v>
      </c>
      <c r="I175" s="86"/>
      <c r="J175" s="108">
        <v>228</v>
      </c>
      <c r="K175" s="109">
        <f t="shared" si="4"/>
        <v>233.54</v>
      </c>
      <c r="L175" s="110" t="s">
        <v>497</v>
      </c>
      <c r="M175" s="106"/>
      <c r="N175" s="106"/>
      <c r="O175" s="106"/>
      <c r="P175" s="106"/>
      <c r="Q175" s="106"/>
      <c r="R175" s="106"/>
      <c r="S175" s="106"/>
      <c r="T175" s="106"/>
      <c r="U175" s="106"/>
      <c r="V175" s="106"/>
    </row>
    <row r="176" s="66" customFormat="1" customHeight="1" spans="1:22">
      <c r="A176" s="81">
        <v>140</v>
      </c>
      <c r="B176" s="86" t="s">
        <v>665</v>
      </c>
      <c r="C176" s="87"/>
      <c r="D176" s="92">
        <v>44896</v>
      </c>
      <c r="E176" s="90">
        <v>13266.2</v>
      </c>
      <c r="F176" s="89">
        <v>0.0042</v>
      </c>
      <c r="G176" s="89">
        <v>0</v>
      </c>
      <c r="H176" s="86">
        <v>20</v>
      </c>
      <c r="I176" s="86"/>
      <c r="J176" s="108">
        <v>660</v>
      </c>
      <c r="K176" s="109">
        <f t="shared" si="4"/>
        <v>663.31</v>
      </c>
      <c r="L176" s="110" t="s">
        <v>497</v>
      </c>
      <c r="M176" s="106"/>
      <c r="N176" s="106"/>
      <c r="O176" s="106"/>
      <c r="P176" s="106"/>
      <c r="Q176" s="106"/>
      <c r="R176" s="106"/>
      <c r="S176" s="106"/>
      <c r="T176" s="106"/>
      <c r="U176" s="106"/>
      <c r="V176" s="106"/>
    </row>
    <row r="177" s="66" customFormat="1" customHeight="1" spans="1:22">
      <c r="A177" s="81">
        <v>141</v>
      </c>
      <c r="B177" s="86" t="s">
        <v>666</v>
      </c>
      <c r="C177" s="87"/>
      <c r="D177" s="92">
        <v>44896</v>
      </c>
      <c r="E177" s="90">
        <v>28252.47</v>
      </c>
      <c r="F177" s="89">
        <v>0.0042</v>
      </c>
      <c r="G177" s="89">
        <v>0</v>
      </c>
      <c r="H177" s="86">
        <v>20</v>
      </c>
      <c r="I177" s="86"/>
      <c r="J177" s="108">
        <v>1392</v>
      </c>
      <c r="K177" s="109">
        <f t="shared" si="4"/>
        <v>1412.6235</v>
      </c>
      <c r="L177" s="110" t="s">
        <v>497</v>
      </c>
      <c r="M177" s="106"/>
      <c r="N177" s="106"/>
      <c r="O177" s="106"/>
      <c r="P177" s="106"/>
      <c r="Q177" s="106"/>
      <c r="R177" s="106"/>
      <c r="S177" s="106"/>
      <c r="T177" s="106"/>
      <c r="U177" s="106"/>
      <c r="V177" s="106"/>
    </row>
    <row r="178" s="66" customFormat="1" customHeight="1" spans="1:22">
      <c r="A178" s="81">
        <v>142</v>
      </c>
      <c r="B178" s="86" t="s">
        <v>667</v>
      </c>
      <c r="C178" s="87"/>
      <c r="D178" s="92">
        <v>44896</v>
      </c>
      <c r="E178" s="90">
        <v>116642.41</v>
      </c>
      <c r="F178" s="89">
        <v>0.0042</v>
      </c>
      <c r="G178" s="89">
        <v>0</v>
      </c>
      <c r="H178" s="86">
        <v>20</v>
      </c>
      <c r="I178" s="86"/>
      <c r="J178" s="108">
        <v>5832</v>
      </c>
      <c r="K178" s="109">
        <f t="shared" si="4"/>
        <v>5832.1205</v>
      </c>
      <c r="L178" s="110" t="s">
        <v>497</v>
      </c>
      <c r="M178" s="106"/>
      <c r="N178" s="106"/>
      <c r="O178" s="106"/>
      <c r="P178" s="106"/>
      <c r="Q178" s="106"/>
      <c r="R178" s="106"/>
      <c r="S178" s="106"/>
      <c r="T178" s="106"/>
      <c r="U178" s="106"/>
      <c r="V178" s="106"/>
    </row>
    <row r="179" s="66" customFormat="1" customHeight="1" spans="1:22">
      <c r="A179" s="81">
        <v>143</v>
      </c>
      <c r="B179" s="86" t="s">
        <v>668</v>
      </c>
      <c r="C179" s="87"/>
      <c r="D179" s="92">
        <v>44896</v>
      </c>
      <c r="E179" s="90">
        <v>1817.86</v>
      </c>
      <c r="F179" s="89">
        <v>0.0042</v>
      </c>
      <c r="G179" s="89">
        <v>0</v>
      </c>
      <c r="H179" s="86">
        <v>20</v>
      </c>
      <c r="I179" s="86"/>
      <c r="J179" s="108">
        <v>96</v>
      </c>
      <c r="K179" s="109">
        <f t="shared" si="4"/>
        <v>90.893</v>
      </c>
      <c r="L179" s="110" t="s">
        <v>497</v>
      </c>
      <c r="M179" s="106"/>
      <c r="N179" s="106"/>
      <c r="O179" s="106"/>
      <c r="P179" s="106"/>
      <c r="Q179" s="106"/>
      <c r="R179" s="106"/>
      <c r="S179" s="106"/>
      <c r="T179" s="106"/>
      <c r="U179" s="106"/>
      <c r="V179" s="106"/>
    </row>
    <row r="180" s="66" customFormat="1" customHeight="1" spans="1:22">
      <c r="A180" s="81">
        <v>144</v>
      </c>
      <c r="B180" s="86" t="s">
        <v>731</v>
      </c>
      <c r="C180" s="87"/>
      <c r="D180" s="92">
        <v>44986</v>
      </c>
      <c r="E180" s="90">
        <v>18994.17</v>
      </c>
      <c r="F180" s="89">
        <v>0.0042</v>
      </c>
      <c r="G180" s="89">
        <v>0</v>
      </c>
      <c r="H180" s="86">
        <v>20</v>
      </c>
      <c r="I180" s="86"/>
      <c r="J180" s="108">
        <v>948</v>
      </c>
      <c r="K180" s="109">
        <f t="shared" si="4"/>
        <v>949.7085</v>
      </c>
      <c r="L180" s="110" t="s">
        <v>497</v>
      </c>
      <c r="M180" s="106"/>
      <c r="N180" s="106"/>
      <c r="O180" s="106"/>
      <c r="P180" s="106"/>
      <c r="Q180" s="106"/>
      <c r="R180" s="106"/>
      <c r="S180" s="106"/>
      <c r="T180" s="106"/>
      <c r="U180" s="106"/>
      <c r="V180" s="106"/>
    </row>
    <row r="181" s="66" customFormat="1" customHeight="1" spans="1:22">
      <c r="A181" s="81">
        <v>145</v>
      </c>
      <c r="B181" s="86" t="s">
        <v>732</v>
      </c>
      <c r="C181" s="87"/>
      <c r="D181" s="92">
        <v>44986</v>
      </c>
      <c r="E181" s="90">
        <v>231035.84</v>
      </c>
      <c r="F181" s="89">
        <v>0.0042</v>
      </c>
      <c r="G181" s="89">
        <v>0</v>
      </c>
      <c r="H181" s="86">
        <v>20</v>
      </c>
      <c r="I181" s="86"/>
      <c r="J181" s="108">
        <v>11556</v>
      </c>
      <c r="K181" s="109">
        <f t="shared" si="4"/>
        <v>11551.792</v>
      </c>
      <c r="L181" s="110" t="s">
        <v>497</v>
      </c>
      <c r="M181" s="106"/>
      <c r="N181" s="106"/>
      <c r="O181" s="106"/>
      <c r="P181" s="106"/>
      <c r="Q181" s="106"/>
      <c r="R181" s="106"/>
      <c r="S181" s="106"/>
      <c r="T181" s="106"/>
      <c r="U181" s="106"/>
      <c r="V181" s="106"/>
    </row>
    <row r="182" s="66" customFormat="1" customHeight="1" spans="1:22">
      <c r="A182" s="81">
        <v>146</v>
      </c>
      <c r="B182" s="86" t="s">
        <v>733</v>
      </c>
      <c r="C182" s="87"/>
      <c r="D182" s="92">
        <v>44986</v>
      </c>
      <c r="E182" s="90">
        <v>3224.55</v>
      </c>
      <c r="F182" s="89">
        <v>0.0042</v>
      </c>
      <c r="G182" s="89">
        <v>0</v>
      </c>
      <c r="H182" s="86">
        <v>20</v>
      </c>
      <c r="I182" s="86"/>
      <c r="J182" s="108">
        <v>156</v>
      </c>
      <c r="K182" s="109">
        <f t="shared" si="4"/>
        <v>161.2275</v>
      </c>
      <c r="L182" s="110" t="s">
        <v>497</v>
      </c>
      <c r="M182" s="106"/>
      <c r="N182" s="106"/>
      <c r="O182" s="106"/>
      <c r="P182" s="106"/>
      <c r="Q182" s="106"/>
      <c r="R182" s="106"/>
      <c r="S182" s="106"/>
      <c r="T182" s="106"/>
      <c r="U182" s="106"/>
      <c r="V182" s="106"/>
    </row>
    <row r="183" s="66" customFormat="1" customHeight="1" spans="1:22">
      <c r="A183" s="81">
        <v>147</v>
      </c>
      <c r="B183" s="86" t="s">
        <v>734</v>
      </c>
      <c r="C183" s="87"/>
      <c r="D183" s="92">
        <v>44986</v>
      </c>
      <c r="E183" s="90">
        <v>8869.53</v>
      </c>
      <c r="F183" s="89">
        <v>0.0042</v>
      </c>
      <c r="G183" s="89">
        <v>0</v>
      </c>
      <c r="H183" s="86">
        <v>20</v>
      </c>
      <c r="I183" s="86"/>
      <c r="J183" s="108">
        <v>210</v>
      </c>
      <c r="K183" s="109">
        <f t="shared" si="4"/>
        <v>443.4765</v>
      </c>
      <c r="L183" s="110" t="s">
        <v>497</v>
      </c>
      <c r="M183" s="106"/>
      <c r="N183" s="106"/>
      <c r="O183" s="106"/>
      <c r="P183" s="106"/>
      <c r="Q183" s="106"/>
      <c r="R183" s="106"/>
      <c r="S183" s="106"/>
      <c r="T183" s="106"/>
      <c r="U183" s="106"/>
      <c r="V183" s="106"/>
    </row>
    <row r="184" s="66" customFormat="1" customHeight="1" spans="1:22">
      <c r="A184" s="81">
        <v>148</v>
      </c>
      <c r="B184" s="86" t="s">
        <v>735</v>
      </c>
      <c r="C184" s="87"/>
      <c r="D184" s="92">
        <v>44986</v>
      </c>
      <c r="E184" s="90">
        <v>15254.57</v>
      </c>
      <c r="F184" s="89">
        <v>0.0042</v>
      </c>
      <c r="G184" s="89">
        <v>0</v>
      </c>
      <c r="H184" s="86">
        <v>20</v>
      </c>
      <c r="I184" s="86"/>
      <c r="J184" s="108">
        <v>298.8</v>
      </c>
      <c r="K184" s="109">
        <f t="shared" si="4"/>
        <v>762.7285</v>
      </c>
      <c r="L184" s="110" t="s">
        <v>497</v>
      </c>
      <c r="M184" s="106"/>
      <c r="N184" s="106"/>
      <c r="O184" s="106"/>
      <c r="P184" s="106"/>
      <c r="Q184" s="106"/>
      <c r="R184" s="106"/>
      <c r="S184" s="106"/>
      <c r="T184" s="106"/>
      <c r="U184" s="106"/>
      <c r="V184" s="106"/>
    </row>
    <row r="185" s="66" customFormat="1" customHeight="1" spans="1:22">
      <c r="A185" s="81">
        <v>149</v>
      </c>
      <c r="B185" s="86" t="s">
        <v>736</v>
      </c>
      <c r="C185" s="87"/>
      <c r="D185" s="92">
        <v>44986</v>
      </c>
      <c r="E185" s="90">
        <v>4406.02</v>
      </c>
      <c r="F185" s="89">
        <v>0.0042</v>
      </c>
      <c r="G185" s="89">
        <v>0</v>
      </c>
      <c r="H185" s="86">
        <v>20</v>
      </c>
      <c r="I185" s="86"/>
      <c r="J185" s="108">
        <v>216</v>
      </c>
      <c r="K185" s="109">
        <f t="shared" si="4"/>
        <v>220.301</v>
      </c>
      <c r="L185" s="110" t="s">
        <v>497</v>
      </c>
      <c r="M185" s="106"/>
      <c r="N185" s="106"/>
      <c r="O185" s="106"/>
      <c r="P185" s="106"/>
      <c r="Q185" s="106"/>
      <c r="R185" s="106"/>
      <c r="S185" s="106"/>
      <c r="T185" s="106"/>
      <c r="U185" s="106"/>
      <c r="V185" s="106"/>
    </row>
    <row r="186" s="66" customFormat="1" customHeight="1" spans="1:22">
      <c r="A186" s="81">
        <v>150</v>
      </c>
      <c r="B186" s="86" t="s">
        <v>737</v>
      </c>
      <c r="C186" s="87"/>
      <c r="D186" s="92">
        <v>45139</v>
      </c>
      <c r="E186" s="90">
        <v>1931.37</v>
      </c>
      <c r="F186" s="89">
        <v>0.0042</v>
      </c>
      <c r="G186" s="89">
        <v>0</v>
      </c>
      <c r="H186" s="86">
        <v>20</v>
      </c>
      <c r="I186" s="86"/>
      <c r="J186" s="108">
        <v>96</v>
      </c>
      <c r="K186" s="109">
        <f t="shared" si="4"/>
        <v>96.5685</v>
      </c>
      <c r="L186" s="110" t="s">
        <v>497</v>
      </c>
      <c r="M186" s="106"/>
      <c r="N186" s="106"/>
      <c r="O186" s="106"/>
      <c r="P186" s="106"/>
      <c r="Q186" s="106"/>
      <c r="R186" s="106"/>
      <c r="S186" s="106"/>
      <c r="T186" s="106"/>
      <c r="U186" s="106"/>
      <c r="V186" s="106"/>
    </row>
    <row r="187" s="66" customFormat="1" customHeight="1" spans="1:22">
      <c r="A187" s="81">
        <v>151</v>
      </c>
      <c r="B187" s="86" t="s">
        <v>659</v>
      </c>
      <c r="C187" s="87"/>
      <c r="D187" s="92">
        <v>45231</v>
      </c>
      <c r="E187" s="90">
        <v>10436.08</v>
      </c>
      <c r="F187" s="89">
        <v>0.0042</v>
      </c>
      <c r="G187" s="89">
        <v>0</v>
      </c>
      <c r="H187" s="86">
        <v>20</v>
      </c>
      <c r="I187" s="86"/>
      <c r="J187" s="108">
        <v>516</v>
      </c>
      <c r="K187" s="109">
        <f t="shared" si="4"/>
        <v>521.804</v>
      </c>
      <c r="L187" s="110" t="s">
        <v>497</v>
      </c>
      <c r="M187" s="106"/>
      <c r="N187" s="106"/>
      <c r="O187" s="106"/>
      <c r="P187" s="106"/>
      <c r="Q187" s="106"/>
      <c r="R187" s="106"/>
      <c r="S187" s="106"/>
      <c r="T187" s="106"/>
      <c r="U187" s="106"/>
      <c r="V187" s="106"/>
    </row>
    <row r="188" s="66" customFormat="1" customHeight="1" spans="1:22">
      <c r="A188" s="81">
        <v>152</v>
      </c>
      <c r="B188" s="86" t="s">
        <v>738</v>
      </c>
      <c r="C188" s="87"/>
      <c r="D188" s="92">
        <v>45231</v>
      </c>
      <c r="E188" s="90">
        <v>644.21</v>
      </c>
      <c r="F188" s="89">
        <v>0.0042</v>
      </c>
      <c r="G188" s="89">
        <v>0</v>
      </c>
      <c r="H188" s="86">
        <v>20</v>
      </c>
      <c r="I188" s="86"/>
      <c r="J188" s="108">
        <v>36</v>
      </c>
      <c r="K188" s="109">
        <f t="shared" si="4"/>
        <v>32.2105</v>
      </c>
      <c r="L188" s="110" t="s">
        <v>497</v>
      </c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</row>
    <row r="189" s="66" customFormat="1" customHeight="1" spans="1:22">
      <c r="A189" s="81">
        <v>153</v>
      </c>
      <c r="B189" s="86" t="s">
        <v>736</v>
      </c>
      <c r="C189" s="87"/>
      <c r="D189" s="92">
        <v>45231</v>
      </c>
      <c r="E189" s="90">
        <v>2966.27</v>
      </c>
      <c r="F189" s="89">
        <v>0.0042</v>
      </c>
      <c r="G189" s="89">
        <v>0</v>
      </c>
      <c r="H189" s="86">
        <v>20</v>
      </c>
      <c r="I189" s="86"/>
      <c r="J189" s="108">
        <v>144</v>
      </c>
      <c r="K189" s="109">
        <f t="shared" si="4"/>
        <v>148.3135</v>
      </c>
      <c r="L189" s="110" t="s">
        <v>497</v>
      </c>
      <c r="M189" s="106"/>
      <c r="N189" s="106"/>
      <c r="O189" s="106"/>
      <c r="P189" s="106"/>
      <c r="Q189" s="106"/>
      <c r="R189" s="106"/>
      <c r="S189" s="106"/>
      <c r="T189" s="106"/>
      <c r="U189" s="106"/>
      <c r="V189" s="106"/>
    </row>
    <row r="190" s="66" customFormat="1" customHeight="1" spans="1:22">
      <c r="A190" s="81">
        <v>154</v>
      </c>
      <c r="B190" s="86" t="s">
        <v>739</v>
      </c>
      <c r="C190" s="87"/>
      <c r="D190" s="92">
        <v>45231</v>
      </c>
      <c r="E190" s="90">
        <v>23122.12</v>
      </c>
      <c r="F190" s="89">
        <v>0.0042</v>
      </c>
      <c r="G190" s="89">
        <v>0</v>
      </c>
      <c r="H190" s="86">
        <v>20</v>
      </c>
      <c r="I190" s="86"/>
      <c r="J190" s="108">
        <v>1152</v>
      </c>
      <c r="K190" s="109">
        <f t="shared" si="4"/>
        <v>1156.106</v>
      </c>
      <c r="L190" s="110" t="s">
        <v>497</v>
      </c>
      <c r="M190" s="106"/>
      <c r="N190" s="106"/>
      <c r="O190" s="106"/>
      <c r="P190" s="106"/>
      <c r="Q190" s="106"/>
      <c r="R190" s="106"/>
      <c r="S190" s="106"/>
      <c r="T190" s="106"/>
      <c r="U190" s="106"/>
      <c r="V190" s="106"/>
    </row>
    <row r="191" s="66" customFormat="1" customHeight="1" spans="1:22">
      <c r="A191" s="81">
        <v>155</v>
      </c>
      <c r="B191" s="86" t="s">
        <v>663</v>
      </c>
      <c r="C191" s="87"/>
      <c r="D191" s="92">
        <v>45231</v>
      </c>
      <c r="E191" s="90">
        <v>10749.12</v>
      </c>
      <c r="F191" s="89">
        <v>0.0042</v>
      </c>
      <c r="G191" s="89">
        <v>0</v>
      </c>
      <c r="H191" s="86">
        <v>20</v>
      </c>
      <c r="I191" s="86"/>
      <c r="J191" s="108">
        <v>540</v>
      </c>
      <c r="K191" s="109">
        <f t="shared" si="4"/>
        <v>537.456</v>
      </c>
      <c r="L191" s="110" t="s">
        <v>497</v>
      </c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</row>
    <row r="192" s="66" customFormat="1" customHeight="1" spans="1:22">
      <c r="A192" s="81">
        <v>156</v>
      </c>
      <c r="B192" s="86" t="s">
        <v>740</v>
      </c>
      <c r="C192" s="87"/>
      <c r="D192" s="92">
        <v>45231</v>
      </c>
      <c r="E192" s="90">
        <v>4329.53</v>
      </c>
      <c r="F192" s="89">
        <v>0.0042</v>
      </c>
      <c r="G192" s="89">
        <v>0</v>
      </c>
      <c r="H192" s="86">
        <v>20</v>
      </c>
      <c r="I192" s="86"/>
      <c r="J192" s="108">
        <v>216</v>
      </c>
      <c r="K192" s="109">
        <f t="shared" si="4"/>
        <v>216.4765</v>
      </c>
      <c r="L192" s="110" t="s">
        <v>497</v>
      </c>
      <c r="M192" s="106"/>
      <c r="N192" s="106"/>
      <c r="O192" s="106"/>
      <c r="P192" s="106"/>
      <c r="Q192" s="106"/>
      <c r="R192" s="106"/>
      <c r="S192" s="106"/>
      <c r="T192" s="106"/>
      <c r="U192" s="106"/>
      <c r="V192" s="106"/>
    </row>
    <row r="193" s="66" customFormat="1" customHeight="1" spans="1:22">
      <c r="A193" s="81">
        <v>157</v>
      </c>
      <c r="B193" s="86" t="s">
        <v>741</v>
      </c>
      <c r="C193" s="87"/>
      <c r="D193" s="92">
        <v>45231</v>
      </c>
      <c r="E193" s="90">
        <v>10300</v>
      </c>
      <c r="F193" s="89">
        <v>0.0042</v>
      </c>
      <c r="G193" s="89">
        <v>0</v>
      </c>
      <c r="H193" s="86">
        <v>20</v>
      </c>
      <c r="I193" s="86"/>
      <c r="J193" s="108">
        <v>516</v>
      </c>
      <c r="K193" s="109">
        <f t="shared" si="4"/>
        <v>515</v>
      </c>
      <c r="L193" s="110" t="s">
        <v>497</v>
      </c>
      <c r="M193" s="106"/>
      <c r="N193" s="106"/>
      <c r="O193" s="106"/>
      <c r="P193" s="106"/>
      <c r="Q193" s="106"/>
      <c r="R193" s="106"/>
      <c r="S193" s="106"/>
      <c r="T193" s="106"/>
      <c r="U193" s="106"/>
      <c r="V193" s="106"/>
    </row>
    <row r="194" s="66" customFormat="1" customHeight="1" spans="1:22">
      <c r="A194" s="81">
        <v>158</v>
      </c>
      <c r="B194" s="86" t="s">
        <v>742</v>
      </c>
      <c r="C194" s="87"/>
      <c r="D194" s="92">
        <v>45231</v>
      </c>
      <c r="E194" s="90">
        <v>27226.32</v>
      </c>
      <c r="F194" s="89">
        <v>0.0042</v>
      </c>
      <c r="G194" s="89">
        <v>0</v>
      </c>
      <c r="H194" s="86">
        <v>20</v>
      </c>
      <c r="I194" s="86"/>
      <c r="J194" s="108">
        <v>1356</v>
      </c>
      <c r="K194" s="109">
        <f t="shared" si="4"/>
        <v>1361.316</v>
      </c>
      <c r="L194" s="110" t="s">
        <v>497</v>
      </c>
      <c r="M194" s="106"/>
      <c r="N194" s="106"/>
      <c r="O194" s="106"/>
      <c r="P194" s="106"/>
      <c r="Q194" s="106"/>
      <c r="R194" s="106"/>
      <c r="S194" s="106"/>
      <c r="T194" s="106"/>
      <c r="U194" s="106"/>
      <c r="V194" s="106"/>
    </row>
    <row r="195" s="66" customFormat="1" customHeight="1" spans="1:22">
      <c r="A195" s="81">
        <v>159</v>
      </c>
      <c r="B195" s="86" t="s">
        <v>771</v>
      </c>
      <c r="C195" s="87"/>
      <c r="D195" s="92">
        <v>45474</v>
      </c>
      <c r="E195" s="90">
        <v>27200.08</v>
      </c>
      <c r="F195" s="89">
        <v>0.0042</v>
      </c>
      <c r="G195" s="89">
        <v>0</v>
      </c>
      <c r="H195" s="86">
        <v>20</v>
      </c>
      <c r="I195" s="86"/>
      <c r="J195" s="108">
        <v>678</v>
      </c>
      <c r="K195" s="109">
        <f>E195/H195/12*5</f>
        <v>566.668333333333</v>
      </c>
      <c r="L195" s="110" t="s">
        <v>497</v>
      </c>
      <c r="M195" s="106"/>
      <c r="N195" s="106"/>
      <c r="O195" s="106"/>
      <c r="P195" s="106"/>
      <c r="Q195" s="106"/>
      <c r="R195" s="106"/>
      <c r="S195" s="106"/>
      <c r="T195" s="106"/>
      <c r="U195" s="106"/>
      <c r="V195" s="106"/>
    </row>
    <row r="196" s="66" customFormat="1" customHeight="1" spans="1:22">
      <c r="A196" s="81">
        <v>160</v>
      </c>
      <c r="B196" s="86" t="s">
        <v>772</v>
      </c>
      <c r="C196" s="87"/>
      <c r="D196" s="92">
        <v>45474</v>
      </c>
      <c r="E196" s="90">
        <v>25214.88</v>
      </c>
      <c r="F196" s="89">
        <v>0.0042</v>
      </c>
      <c r="G196" s="89">
        <v>0</v>
      </c>
      <c r="H196" s="86">
        <v>20</v>
      </c>
      <c r="I196" s="86"/>
      <c r="J196" s="108">
        <v>630</v>
      </c>
      <c r="K196" s="109">
        <f t="shared" ref="K196:K200" si="5">E196/H196/12*5</f>
        <v>525.31</v>
      </c>
      <c r="L196" s="110" t="s">
        <v>497</v>
      </c>
      <c r="M196" s="106"/>
      <c r="N196" s="106"/>
      <c r="O196" s="106"/>
      <c r="P196" s="106"/>
      <c r="Q196" s="106"/>
      <c r="R196" s="106"/>
      <c r="S196" s="106"/>
      <c r="T196" s="106"/>
      <c r="U196" s="106"/>
      <c r="V196" s="106"/>
    </row>
    <row r="197" s="66" customFormat="1" customHeight="1" spans="1:22">
      <c r="A197" s="81">
        <v>161</v>
      </c>
      <c r="B197" s="86" t="s">
        <v>773</v>
      </c>
      <c r="C197" s="87"/>
      <c r="D197" s="92">
        <v>45474</v>
      </c>
      <c r="E197" s="90">
        <v>25403.8</v>
      </c>
      <c r="F197" s="89">
        <v>0.0042</v>
      </c>
      <c r="G197" s="89">
        <v>0</v>
      </c>
      <c r="H197" s="86">
        <v>20</v>
      </c>
      <c r="I197" s="86"/>
      <c r="J197" s="108">
        <v>636</v>
      </c>
      <c r="K197" s="109">
        <f t="shared" si="5"/>
        <v>529.245833333333</v>
      </c>
      <c r="L197" s="110" t="s">
        <v>497</v>
      </c>
      <c r="M197" s="106"/>
      <c r="N197" s="106"/>
      <c r="O197" s="106"/>
      <c r="P197" s="106"/>
      <c r="Q197" s="106"/>
      <c r="R197" s="106"/>
      <c r="S197" s="106"/>
      <c r="T197" s="106"/>
      <c r="U197" s="106"/>
      <c r="V197" s="106"/>
    </row>
    <row r="198" s="66" customFormat="1" customHeight="1" spans="1:22">
      <c r="A198" s="81">
        <v>162</v>
      </c>
      <c r="B198" s="86" t="s">
        <v>774</v>
      </c>
      <c r="C198" s="87"/>
      <c r="D198" s="92">
        <v>45474</v>
      </c>
      <c r="E198" s="90">
        <v>29430.8</v>
      </c>
      <c r="F198" s="89">
        <v>0.0042</v>
      </c>
      <c r="G198" s="89">
        <v>0</v>
      </c>
      <c r="H198" s="86">
        <v>20</v>
      </c>
      <c r="I198" s="86"/>
      <c r="J198" s="108">
        <v>738</v>
      </c>
      <c r="K198" s="109">
        <f t="shared" si="5"/>
        <v>613.141666666667</v>
      </c>
      <c r="L198" s="110" t="s">
        <v>497</v>
      </c>
      <c r="M198" s="106"/>
      <c r="N198" s="106"/>
      <c r="O198" s="106"/>
      <c r="P198" s="106"/>
      <c r="Q198" s="106"/>
      <c r="R198" s="106"/>
      <c r="S198" s="106"/>
      <c r="T198" s="106"/>
      <c r="U198" s="106"/>
      <c r="V198" s="106"/>
    </row>
    <row r="199" s="66" customFormat="1" customHeight="1" spans="1:22">
      <c r="A199" s="81">
        <v>163</v>
      </c>
      <c r="B199" s="86" t="s">
        <v>775</v>
      </c>
      <c r="C199" s="87"/>
      <c r="D199" s="92">
        <v>45474</v>
      </c>
      <c r="E199" s="90">
        <v>31476.4</v>
      </c>
      <c r="F199" s="89">
        <v>0.0042</v>
      </c>
      <c r="G199" s="89">
        <v>0</v>
      </c>
      <c r="H199" s="86">
        <v>20</v>
      </c>
      <c r="I199" s="86"/>
      <c r="J199" s="108">
        <v>786</v>
      </c>
      <c r="K199" s="109">
        <f t="shared" si="5"/>
        <v>655.758333333333</v>
      </c>
      <c r="L199" s="110" t="s">
        <v>497</v>
      </c>
      <c r="M199" s="106"/>
      <c r="N199" s="106"/>
      <c r="O199" s="106"/>
      <c r="P199" s="106"/>
      <c r="Q199" s="106"/>
      <c r="R199" s="106"/>
      <c r="S199" s="106"/>
      <c r="T199" s="106"/>
      <c r="U199" s="106"/>
      <c r="V199" s="106"/>
    </row>
    <row r="200" s="66" customFormat="1" customHeight="1" spans="1:22">
      <c r="A200" s="81">
        <v>164</v>
      </c>
      <c r="B200" s="86" t="s">
        <v>776</v>
      </c>
      <c r="C200" s="87"/>
      <c r="D200" s="92">
        <v>45474</v>
      </c>
      <c r="E200" s="90">
        <v>239488.84</v>
      </c>
      <c r="F200" s="89">
        <v>0.0042</v>
      </c>
      <c r="G200" s="89">
        <v>0</v>
      </c>
      <c r="H200" s="86">
        <v>20</v>
      </c>
      <c r="I200" s="86"/>
      <c r="J200" s="108">
        <v>5988</v>
      </c>
      <c r="K200" s="109">
        <f t="shared" si="5"/>
        <v>4989.35083333333</v>
      </c>
      <c r="L200" s="110" t="s">
        <v>497</v>
      </c>
      <c r="M200" s="106"/>
      <c r="N200" s="106"/>
      <c r="O200" s="106"/>
      <c r="P200" s="106"/>
      <c r="Q200" s="106"/>
      <c r="R200" s="106"/>
      <c r="S200" s="106"/>
      <c r="T200" s="106"/>
      <c r="U200" s="106"/>
      <c r="V200" s="106"/>
    </row>
    <row r="201" s="66" customFormat="1" customHeight="1" spans="1:22">
      <c r="A201" s="81">
        <v>165</v>
      </c>
      <c r="B201" s="86" t="s">
        <v>777</v>
      </c>
      <c r="C201" s="87"/>
      <c r="D201" s="92">
        <v>45566</v>
      </c>
      <c r="E201" s="90">
        <v>22892.65</v>
      </c>
      <c r="F201" s="89">
        <v>0.0042</v>
      </c>
      <c r="G201" s="89">
        <v>0</v>
      </c>
      <c r="H201" s="86">
        <v>20</v>
      </c>
      <c r="I201" s="86"/>
      <c r="J201" s="108">
        <v>286.2</v>
      </c>
      <c r="K201" s="109">
        <f>E201/H201/12*2</f>
        <v>190.772083333333</v>
      </c>
      <c r="L201" s="110" t="s">
        <v>497</v>
      </c>
      <c r="M201" s="106"/>
      <c r="N201" s="106"/>
      <c r="O201" s="106"/>
      <c r="P201" s="106"/>
      <c r="Q201" s="106"/>
      <c r="R201" s="106"/>
      <c r="S201" s="106"/>
      <c r="T201" s="106"/>
      <c r="U201" s="106"/>
      <c r="V201" s="106"/>
    </row>
    <row r="202" s="66" customFormat="1" customHeight="1" spans="1:22">
      <c r="A202" s="81">
        <v>166</v>
      </c>
      <c r="B202" s="86" t="s">
        <v>778</v>
      </c>
      <c r="C202" s="87"/>
      <c r="D202" s="92">
        <v>45566</v>
      </c>
      <c r="E202" s="90">
        <v>28648.51</v>
      </c>
      <c r="F202" s="89">
        <v>0.0042</v>
      </c>
      <c r="G202" s="89">
        <v>0</v>
      </c>
      <c r="H202" s="86">
        <v>20</v>
      </c>
      <c r="I202" s="86"/>
      <c r="J202" s="108">
        <v>358.2</v>
      </c>
      <c r="K202" s="109">
        <f t="shared" ref="K202:K230" si="6">E202/H202/12*2</f>
        <v>238.737583333333</v>
      </c>
      <c r="L202" s="110" t="s">
        <v>497</v>
      </c>
      <c r="M202" s="106"/>
      <c r="N202" s="106"/>
      <c r="O202" s="106"/>
      <c r="P202" s="106"/>
      <c r="Q202" s="106"/>
      <c r="R202" s="106"/>
      <c r="S202" s="106"/>
      <c r="T202" s="106"/>
      <c r="U202" s="106"/>
      <c r="V202" s="106"/>
    </row>
    <row r="203" s="66" customFormat="1" customHeight="1" spans="1:22">
      <c r="A203" s="81">
        <v>167</v>
      </c>
      <c r="B203" s="86" t="s">
        <v>779</v>
      </c>
      <c r="C203" s="87"/>
      <c r="D203" s="92">
        <v>45566</v>
      </c>
      <c r="E203" s="90">
        <v>37092.78</v>
      </c>
      <c r="F203" s="89">
        <v>0.0042</v>
      </c>
      <c r="G203" s="89">
        <v>0</v>
      </c>
      <c r="H203" s="86">
        <v>20</v>
      </c>
      <c r="I203" s="86"/>
      <c r="J203" s="108">
        <v>463.8</v>
      </c>
      <c r="K203" s="109">
        <f t="shared" si="6"/>
        <v>309.1065</v>
      </c>
      <c r="L203" s="110" t="s">
        <v>497</v>
      </c>
      <c r="M203" s="106"/>
      <c r="N203" s="106"/>
      <c r="O203" s="106"/>
      <c r="P203" s="106"/>
      <c r="Q203" s="106"/>
      <c r="R203" s="106"/>
      <c r="S203" s="106"/>
      <c r="T203" s="106"/>
      <c r="U203" s="106"/>
      <c r="V203" s="106"/>
    </row>
    <row r="204" s="66" customFormat="1" customHeight="1" spans="1:22">
      <c r="A204" s="81">
        <v>168</v>
      </c>
      <c r="B204" s="86" t="s">
        <v>780</v>
      </c>
      <c r="C204" s="87"/>
      <c r="D204" s="92">
        <v>45566</v>
      </c>
      <c r="E204" s="90">
        <v>1695.59</v>
      </c>
      <c r="F204" s="89">
        <v>0.0042</v>
      </c>
      <c r="G204" s="89">
        <v>0</v>
      </c>
      <c r="H204" s="86">
        <v>20</v>
      </c>
      <c r="I204" s="86"/>
      <c r="J204" s="108">
        <v>21</v>
      </c>
      <c r="K204" s="109">
        <f t="shared" si="6"/>
        <v>14.1299166666667</v>
      </c>
      <c r="L204" s="110" t="s">
        <v>497</v>
      </c>
      <c r="M204" s="106"/>
      <c r="N204" s="106"/>
      <c r="O204" s="106"/>
      <c r="P204" s="106"/>
      <c r="Q204" s="106"/>
      <c r="R204" s="106"/>
      <c r="S204" s="106"/>
      <c r="T204" s="106"/>
      <c r="U204" s="106"/>
      <c r="V204" s="106"/>
    </row>
    <row r="205" s="66" customFormat="1" customHeight="1" spans="1:22">
      <c r="A205" s="81">
        <v>169</v>
      </c>
      <c r="B205" s="86" t="s">
        <v>781</v>
      </c>
      <c r="C205" s="87"/>
      <c r="D205" s="92">
        <v>45566</v>
      </c>
      <c r="E205" s="90">
        <v>39609.24</v>
      </c>
      <c r="F205" s="89">
        <v>0.0042</v>
      </c>
      <c r="G205" s="89">
        <v>0</v>
      </c>
      <c r="H205" s="86">
        <v>20</v>
      </c>
      <c r="I205" s="86"/>
      <c r="J205" s="108">
        <v>495</v>
      </c>
      <c r="K205" s="109">
        <f t="shared" si="6"/>
        <v>330.077</v>
      </c>
      <c r="L205" s="110" t="s">
        <v>497</v>
      </c>
      <c r="M205" s="106"/>
      <c r="N205" s="106"/>
      <c r="O205" s="106"/>
      <c r="P205" s="106"/>
      <c r="Q205" s="106"/>
      <c r="R205" s="106"/>
      <c r="S205" s="106"/>
      <c r="T205" s="106"/>
      <c r="U205" s="106"/>
      <c r="V205" s="106"/>
    </row>
    <row r="206" s="66" customFormat="1" customHeight="1" spans="1:22">
      <c r="A206" s="81">
        <v>170</v>
      </c>
      <c r="B206" s="86" t="s">
        <v>782</v>
      </c>
      <c r="C206" s="87"/>
      <c r="D206" s="92">
        <v>45566</v>
      </c>
      <c r="E206" s="90">
        <v>34227.95</v>
      </c>
      <c r="F206" s="89">
        <v>0.0042</v>
      </c>
      <c r="G206" s="89">
        <v>0</v>
      </c>
      <c r="H206" s="86">
        <v>20</v>
      </c>
      <c r="I206" s="86"/>
      <c r="J206" s="108">
        <v>427.8</v>
      </c>
      <c r="K206" s="109">
        <f t="shared" si="6"/>
        <v>285.232916666667</v>
      </c>
      <c r="L206" s="110" t="s">
        <v>497</v>
      </c>
      <c r="M206" s="106"/>
      <c r="N206" s="106"/>
      <c r="O206" s="106"/>
      <c r="P206" s="106"/>
      <c r="Q206" s="106"/>
      <c r="R206" s="106"/>
      <c r="S206" s="106"/>
      <c r="T206" s="106"/>
      <c r="U206" s="106"/>
      <c r="V206" s="106"/>
    </row>
    <row r="207" s="66" customFormat="1" customHeight="1" spans="1:22">
      <c r="A207" s="81">
        <v>171</v>
      </c>
      <c r="B207" s="86" t="s">
        <v>783</v>
      </c>
      <c r="C207" s="87"/>
      <c r="D207" s="92">
        <v>45566</v>
      </c>
      <c r="E207" s="90">
        <v>26922.02</v>
      </c>
      <c r="F207" s="89">
        <v>0.0042</v>
      </c>
      <c r="G207" s="89">
        <v>0</v>
      </c>
      <c r="H207" s="86">
        <v>20</v>
      </c>
      <c r="I207" s="86"/>
      <c r="J207" s="108">
        <v>336.6</v>
      </c>
      <c r="K207" s="109">
        <f t="shared" si="6"/>
        <v>224.350166666667</v>
      </c>
      <c r="L207" s="110" t="s">
        <v>497</v>
      </c>
      <c r="M207" s="106"/>
      <c r="N207" s="106"/>
      <c r="O207" s="106"/>
      <c r="P207" s="106"/>
      <c r="Q207" s="106"/>
      <c r="R207" s="106"/>
      <c r="S207" s="106"/>
      <c r="T207" s="106"/>
      <c r="U207" s="106"/>
      <c r="V207" s="106"/>
    </row>
    <row r="208" s="66" customFormat="1" customHeight="1" spans="1:22">
      <c r="A208" s="81">
        <v>172</v>
      </c>
      <c r="B208" s="86" t="s">
        <v>784</v>
      </c>
      <c r="C208" s="87"/>
      <c r="D208" s="92">
        <v>45566</v>
      </c>
      <c r="E208" s="90">
        <v>18806.9</v>
      </c>
      <c r="F208" s="89">
        <v>0.0042</v>
      </c>
      <c r="G208" s="89">
        <v>0</v>
      </c>
      <c r="H208" s="86">
        <v>20</v>
      </c>
      <c r="I208" s="86"/>
      <c r="J208" s="108">
        <v>235.2</v>
      </c>
      <c r="K208" s="109">
        <f t="shared" si="6"/>
        <v>156.724166666667</v>
      </c>
      <c r="L208" s="110" t="s">
        <v>497</v>
      </c>
      <c r="M208" s="106"/>
      <c r="N208" s="106"/>
      <c r="O208" s="106"/>
      <c r="P208" s="106"/>
      <c r="Q208" s="106"/>
      <c r="R208" s="106"/>
      <c r="S208" s="106"/>
      <c r="T208" s="106"/>
      <c r="U208" s="106"/>
      <c r="V208" s="106"/>
    </row>
    <row r="209" s="66" customFormat="1" customHeight="1" spans="1:22">
      <c r="A209" s="81">
        <v>173</v>
      </c>
      <c r="B209" s="86" t="s">
        <v>785</v>
      </c>
      <c r="C209" s="87"/>
      <c r="D209" s="92">
        <v>45566</v>
      </c>
      <c r="E209" s="90">
        <v>9767.31</v>
      </c>
      <c r="F209" s="89">
        <v>0.0042</v>
      </c>
      <c r="G209" s="89">
        <v>0</v>
      </c>
      <c r="H209" s="86">
        <v>20</v>
      </c>
      <c r="I209" s="86"/>
      <c r="J209" s="108">
        <v>122.1</v>
      </c>
      <c r="K209" s="109">
        <f t="shared" si="6"/>
        <v>81.39425</v>
      </c>
      <c r="L209" s="110" t="s">
        <v>497</v>
      </c>
      <c r="M209" s="106"/>
      <c r="N209" s="106"/>
      <c r="O209" s="106"/>
      <c r="P209" s="106"/>
      <c r="Q209" s="106"/>
      <c r="R209" s="106"/>
      <c r="S209" s="106"/>
      <c r="T209" s="106"/>
      <c r="U209" s="106"/>
      <c r="V209" s="106"/>
    </row>
    <row r="210" s="66" customFormat="1" customHeight="1" spans="1:22">
      <c r="A210" s="81">
        <v>174</v>
      </c>
      <c r="B210" s="86" t="s">
        <v>786</v>
      </c>
      <c r="C210" s="87"/>
      <c r="D210" s="92">
        <v>45566</v>
      </c>
      <c r="E210" s="90">
        <v>7595.33</v>
      </c>
      <c r="F210" s="89">
        <v>0.0042</v>
      </c>
      <c r="G210" s="89">
        <v>0</v>
      </c>
      <c r="H210" s="86">
        <v>20</v>
      </c>
      <c r="I210" s="86"/>
      <c r="J210" s="108">
        <v>95.1</v>
      </c>
      <c r="K210" s="109">
        <f t="shared" si="6"/>
        <v>63.2944166666667</v>
      </c>
      <c r="L210" s="110" t="s">
        <v>497</v>
      </c>
      <c r="M210" s="106"/>
      <c r="N210" s="106"/>
      <c r="O210" s="106"/>
      <c r="P210" s="106"/>
      <c r="Q210" s="106"/>
      <c r="R210" s="106"/>
      <c r="S210" s="106"/>
      <c r="T210" s="106"/>
      <c r="U210" s="106"/>
      <c r="V210" s="106"/>
    </row>
    <row r="211" s="66" customFormat="1" customHeight="1" spans="1:22">
      <c r="A211" s="81">
        <v>175</v>
      </c>
      <c r="B211" s="86" t="s">
        <v>787</v>
      </c>
      <c r="C211" s="87"/>
      <c r="D211" s="92">
        <v>45566</v>
      </c>
      <c r="E211" s="90">
        <v>7480.87</v>
      </c>
      <c r="F211" s="89">
        <v>0.0042</v>
      </c>
      <c r="G211" s="89">
        <v>0</v>
      </c>
      <c r="H211" s="86">
        <v>20</v>
      </c>
      <c r="I211" s="86"/>
      <c r="J211" s="108">
        <v>93.6</v>
      </c>
      <c r="K211" s="109">
        <f t="shared" si="6"/>
        <v>62.3405833333333</v>
      </c>
      <c r="L211" s="110" t="s">
        <v>497</v>
      </c>
      <c r="M211" s="106"/>
      <c r="N211" s="106"/>
      <c r="O211" s="106"/>
      <c r="P211" s="106"/>
      <c r="Q211" s="106"/>
      <c r="R211" s="106"/>
      <c r="S211" s="106"/>
      <c r="T211" s="106"/>
      <c r="U211" s="106"/>
      <c r="V211" s="106"/>
    </row>
    <row r="212" s="66" customFormat="1" customHeight="1" spans="1:22">
      <c r="A212" s="81">
        <v>176</v>
      </c>
      <c r="B212" s="86" t="s">
        <v>788</v>
      </c>
      <c r="C212" s="87"/>
      <c r="D212" s="92">
        <v>45566</v>
      </c>
      <c r="E212" s="90">
        <v>8008.02</v>
      </c>
      <c r="F212" s="89">
        <v>0.0042</v>
      </c>
      <c r="G212" s="89">
        <v>0</v>
      </c>
      <c r="H212" s="86">
        <v>20</v>
      </c>
      <c r="I212" s="86"/>
      <c r="J212" s="108">
        <v>100.2</v>
      </c>
      <c r="K212" s="109">
        <f t="shared" si="6"/>
        <v>66.7335</v>
      </c>
      <c r="L212" s="110" t="s">
        <v>497</v>
      </c>
      <c r="M212" s="106"/>
      <c r="N212" s="106"/>
      <c r="O212" s="106"/>
      <c r="P212" s="106"/>
      <c r="Q212" s="106"/>
      <c r="R212" s="106"/>
      <c r="S212" s="106"/>
      <c r="T212" s="106"/>
      <c r="U212" s="106"/>
      <c r="V212" s="106"/>
    </row>
    <row r="213" s="66" customFormat="1" customHeight="1" spans="1:22">
      <c r="A213" s="81">
        <v>177</v>
      </c>
      <c r="B213" s="86" t="s">
        <v>789</v>
      </c>
      <c r="C213" s="87"/>
      <c r="D213" s="92">
        <v>45566</v>
      </c>
      <c r="E213" s="90">
        <v>9945.96</v>
      </c>
      <c r="F213" s="89">
        <v>0.0042</v>
      </c>
      <c r="G213" s="89">
        <v>0</v>
      </c>
      <c r="H213" s="86">
        <v>20</v>
      </c>
      <c r="I213" s="86"/>
      <c r="J213" s="108">
        <v>124.5</v>
      </c>
      <c r="K213" s="109">
        <f t="shared" si="6"/>
        <v>82.883</v>
      </c>
      <c r="L213" s="110" t="s">
        <v>497</v>
      </c>
      <c r="M213" s="106"/>
      <c r="N213" s="106"/>
      <c r="O213" s="106"/>
      <c r="P213" s="106"/>
      <c r="Q213" s="106"/>
      <c r="R213" s="106"/>
      <c r="S213" s="106"/>
      <c r="T213" s="106"/>
      <c r="U213" s="106"/>
      <c r="V213" s="106"/>
    </row>
    <row r="214" s="66" customFormat="1" customHeight="1" spans="1:22">
      <c r="A214" s="81">
        <v>178</v>
      </c>
      <c r="B214" s="86" t="s">
        <v>790</v>
      </c>
      <c r="C214" s="87"/>
      <c r="D214" s="92">
        <v>45566</v>
      </c>
      <c r="E214" s="90">
        <v>7501.66</v>
      </c>
      <c r="F214" s="89">
        <v>0.0042</v>
      </c>
      <c r="G214" s="89">
        <v>0</v>
      </c>
      <c r="H214" s="86">
        <v>20</v>
      </c>
      <c r="I214" s="86"/>
      <c r="J214" s="108">
        <v>93.9</v>
      </c>
      <c r="K214" s="109">
        <f t="shared" si="6"/>
        <v>62.5138333333333</v>
      </c>
      <c r="L214" s="110" t="s">
        <v>497</v>
      </c>
      <c r="M214" s="106"/>
      <c r="N214" s="106"/>
      <c r="O214" s="106"/>
      <c r="P214" s="106"/>
      <c r="Q214" s="106"/>
      <c r="R214" s="106"/>
      <c r="S214" s="106"/>
      <c r="T214" s="106"/>
      <c r="U214" s="106"/>
      <c r="V214" s="106"/>
    </row>
    <row r="215" s="66" customFormat="1" customHeight="1" spans="1:22">
      <c r="A215" s="81">
        <v>179</v>
      </c>
      <c r="B215" s="86" t="s">
        <v>791</v>
      </c>
      <c r="C215" s="87"/>
      <c r="D215" s="92">
        <v>45566</v>
      </c>
      <c r="E215" s="90">
        <v>24753.92</v>
      </c>
      <c r="F215" s="89">
        <v>0.0042</v>
      </c>
      <c r="G215" s="89">
        <v>0</v>
      </c>
      <c r="H215" s="86">
        <v>20</v>
      </c>
      <c r="I215" s="86"/>
      <c r="J215" s="108">
        <v>309.3</v>
      </c>
      <c r="K215" s="109">
        <f t="shared" si="6"/>
        <v>206.282666666667</v>
      </c>
      <c r="L215" s="110" t="s">
        <v>497</v>
      </c>
      <c r="M215" s="106"/>
      <c r="N215" s="106"/>
      <c r="O215" s="106"/>
      <c r="P215" s="106"/>
      <c r="Q215" s="106"/>
      <c r="R215" s="106"/>
      <c r="S215" s="106"/>
      <c r="T215" s="106"/>
      <c r="U215" s="106"/>
      <c r="V215" s="106"/>
    </row>
    <row r="216" s="66" customFormat="1" customHeight="1" spans="1:22">
      <c r="A216" s="81">
        <v>180</v>
      </c>
      <c r="B216" s="86" t="s">
        <v>792</v>
      </c>
      <c r="C216" s="87"/>
      <c r="D216" s="92">
        <v>45566</v>
      </c>
      <c r="E216" s="90">
        <v>16580</v>
      </c>
      <c r="F216" s="89">
        <v>0.0042</v>
      </c>
      <c r="G216" s="89">
        <v>0</v>
      </c>
      <c r="H216" s="86">
        <v>20</v>
      </c>
      <c r="I216" s="86"/>
      <c r="J216" s="108">
        <v>207.3</v>
      </c>
      <c r="K216" s="109">
        <f t="shared" si="6"/>
        <v>138.166666666667</v>
      </c>
      <c r="L216" s="110" t="s">
        <v>497</v>
      </c>
      <c r="M216" s="106"/>
      <c r="N216" s="106"/>
      <c r="O216" s="106"/>
      <c r="P216" s="106"/>
      <c r="Q216" s="106"/>
      <c r="R216" s="106"/>
      <c r="S216" s="106"/>
      <c r="T216" s="106"/>
      <c r="U216" s="106"/>
      <c r="V216" s="106"/>
    </row>
    <row r="217" s="66" customFormat="1" customHeight="1" spans="1:22">
      <c r="A217" s="81">
        <v>181</v>
      </c>
      <c r="B217" s="86" t="s">
        <v>793</v>
      </c>
      <c r="C217" s="87"/>
      <c r="D217" s="92">
        <v>45566</v>
      </c>
      <c r="E217" s="90">
        <v>29642.46</v>
      </c>
      <c r="F217" s="89">
        <v>0.0042</v>
      </c>
      <c r="G217" s="89">
        <v>0</v>
      </c>
      <c r="H217" s="86">
        <v>20</v>
      </c>
      <c r="I217" s="86"/>
      <c r="J217" s="108">
        <v>370.5</v>
      </c>
      <c r="K217" s="109">
        <f t="shared" si="6"/>
        <v>247.0205</v>
      </c>
      <c r="L217" s="110" t="s">
        <v>497</v>
      </c>
      <c r="M217" s="106"/>
      <c r="N217" s="106"/>
      <c r="O217" s="106"/>
      <c r="P217" s="106"/>
      <c r="Q217" s="106"/>
      <c r="R217" s="106"/>
      <c r="S217" s="106"/>
      <c r="T217" s="106"/>
      <c r="U217" s="106"/>
      <c r="V217" s="106"/>
    </row>
    <row r="218" s="66" customFormat="1" customHeight="1" spans="1:22">
      <c r="A218" s="81">
        <v>182</v>
      </c>
      <c r="B218" s="86" t="s">
        <v>794</v>
      </c>
      <c r="C218" s="87"/>
      <c r="D218" s="92">
        <v>45566</v>
      </c>
      <c r="E218" s="90">
        <v>18865.96</v>
      </c>
      <c r="F218" s="89">
        <v>0.0042</v>
      </c>
      <c r="G218" s="89">
        <v>0</v>
      </c>
      <c r="H218" s="86">
        <v>20</v>
      </c>
      <c r="I218" s="86"/>
      <c r="J218" s="108">
        <v>235.8</v>
      </c>
      <c r="K218" s="109">
        <f t="shared" si="6"/>
        <v>157.216333333333</v>
      </c>
      <c r="L218" s="110" t="s">
        <v>497</v>
      </c>
      <c r="M218" s="106"/>
      <c r="N218" s="106"/>
      <c r="O218" s="106"/>
      <c r="P218" s="106"/>
      <c r="Q218" s="106"/>
      <c r="R218" s="106"/>
      <c r="S218" s="106"/>
      <c r="T218" s="106"/>
      <c r="U218" s="106"/>
      <c r="V218" s="106"/>
    </row>
    <row r="219" s="66" customFormat="1" customHeight="1" spans="1:22">
      <c r="A219" s="81">
        <v>183</v>
      </c>
      <c r="B219" s="86" t="s">
        <v>795</v>
      </c>
      <c r="C219" s="87"/>
      <c r="D219" s="92">
        <v>45566</v>
      </c>
      <c r="E219" s="90">
        <v>609.04</v>
      </c>
      <c r="F219" s="89">
        <v>0.0042</v>
      </c>
      <c r="G219" s="89">
        <v>0</v>
      </c>
      <c r="H219" s="86">
        <v>20</v>
      </c>
      <c r="I219" s="86"/>
      <c r="J219" s="108">
        <v>7.8</v>
      </c>
      <c r="K219" s="109">
        <f t="shared" si="6"/>
        <v>5.07533333333333</v>
      </c>
      <c r="L219" s="110" t="s">
        <v>497</v>
      </c>
      <c r="M219" s="106"/>
      <c r="N219" s="106"/>
      <c r="O219" s="106"/>
      <c r="P219" s="106"/>
      <c r="Q219" s="106"/>
      <c r="R219" s="106"/>
      <c r="S219" s="106"/>
      <c r="T219" s="106"/>
      <c r="U219" s="106"/>
      <c r="V219" s="106"/>
    </row>
    <row r="220" s="66" customFormat="1" customHeight="1" spans="1:22">
      <c r="A220" s="81">
        <v>184</v>
      </c>
      <c r="B220" s="86" t="s">
        <v>796</v>
      </c>
      <c r="C220" s="87"/>
      <c r="D220" s="92">
        <v>45566</v>
      </c>
      <c r="E220" s="90">
        <v>17941.58</v>
      </c>
      <c r="F220" s="89">
        <v>0.0042</v>
      </c>
      <c r="G220" s="89">
        <v>0</v>
      </c>
      <c r="H220" s="86">
        <v>20</v>
      </c>
      <c r="I220" s="86"/>
      <c r="J220" s="108">
        <v>224.4</v>
      </c>
      <c r="K220" s="109">
        <f t="shared" si="6"/>
        <v>149.513166666667</v>
      </c>
      <c r="L220" s="110" t="s">
        <v>497</v>
      </c>
      <c r="M220" s="106"/>
      <c r="N220" s="106"/>
      <c r="O220" s="106"/>
      <c r="P220" s="106"/>
      <c r="Q220" s="106"/>
      <c r="R220" s="106"/>
      <c r="S220" s="106"/>
      <c r="T220" s="106"/>
      <c r="U220" s="106"/>
      <c r="V220" s="106"/>
    </row>
    <row r="221" s="66" customFormat="1" customHeight="1" spans="1:22">
      <c r="A221" s="81">
        <v>185</v>
      </c>
      <c r="B221" s="86" t="s">
        <v>797</v>
      </c>
      <c r="C221" s="87"/>
      <c r="D221" s="92">
        <v>45566</v>
      </c>
      <c r="E221" s="90">
        <v>26650.57</v>
      </c>
      <c r="F221" s="89">
        <v>0.0042</v>
      </c>
      <c r="G221" s="89">
        <v>0</v>
      </c>
      <c r="H221" s="86">
        <v>20</v>
      </c>
      <c r="I221" s="86"/>
      <c r="J221" s="108">
        <v>333</v>
      </c>
      <c r="K221" s="109">
        <f t="shared" si="6"/>
        <v>222.088083333333</v>
      </c>
      <c r="L221" s="110" t="s">
        <v>497</v>
      </c>
      <c r="M221" s="106"/>
      <c r="N221" s="106"/>
      <c r="O221" s="106"/>
      <c r="P221" s="106"/>
      <c r="Q221" s="106"/>
      <c r="R221" s="106"/>
      <c r="S221" s="106"/>
      <c r="T221" s="106"/>
      <c r="U221" s="106"/>
      <c r="V221" s="106"/>
    </row>
    <row r="222" s="66" customFormat="1" customHeight="1" spans="1:22">
      <c r="A222" s="81">
        <v>186</v>
      </c>
      <c r="B222" s="86" t="s">
        <v>798</v>
      </c>
      <c r="C222" s="87"/>
      <c r="D222" s="92">
        <v>45566</v>
      </c>
      <c r="E222" s="90">
        <v>33871.23</v>
      </c>
      <c r="F222" s="89">
        <v>0.0042</v>
      </c>
      <c r="G222" s="89">
        <v>0</v>
      </c>
      <c r="H222" s="86">
        <v>20</v>
      </c>
      <c r="I222" s="86"/>
      <c r="J222" s="108">
        <v>423.6</v>
      </c>
      <c r="K222" s="109">
        <f t="shared" si="6"/>
        <v>282.26025</v>
      </c>
      <c r="L222" s="110" t="s">
        <v>497</v>
      </c>
      <c r="M222" s="106"/>
      <c r="N222" s="106"/>
      <c r="O222" s="106"/>
      <c r="P222" s="106"/>
      <c r="Q222" s="106"/>
      <c r="R222" s="106"/>
      <c r="S222" s="106"/>
      <c r="T222" s="106"/>
      <c r="U222" s="106"/>
      <c r="V222" s="106"/>
    </row>
    <row r="223" s="66" customFormat="1" customHeight="1" spans="1:22">
      <c r="A223" s="81">
        <v>187</v>
      </c>
      <c r="B223" s="86" t="s">
        <v>799</v>
      </c>
      <c r="C223" s="87"/>
      <c r="D223" s="92">
        <v>45566</v>
      </c>
      <c r="E223" s="90">
        <v>28093.76</v>
      </c>
      <c r="F223" s="89">
        <v>0.0042</v>
      </c>
      <c r="G223" s="89">
        <v>0</v>
      </c>
      <c r="H223" s="86">
        <v>20</v>
      </c>
      <c r="I223" s="86"/>
      <c r="J223" s="108">
        <v>351.3</v>
      </c>
      <c r="K223" s="109">
        <f t="shared" si="6"/>
        <v>234.114666666667</v>
      </c>
      <c r="L223" s="110" t="s">
        <v>497</v>
      </c>
      <c r="M223" s="106"/>
      <c r="N223" s="106"/>
      <c r="O223" s="106"/>
      <c r="P223" s="106"/>
      <c r="Q223" s="106"/>
      <c r="R223" s="106"/>
      <c r="S223" s="106"/>
      <c r="T223" s="106"/>
      <c r="U223" s="106"/>
      <c r="V223" s="106"/>
    </row>
    <row r="224" s="66" customFormat="1" customHeight="1" spans="1:22">
      <c r="A224" s="81">
        <v>188</v>
      </c>
      <c r="B224" s="86" t="s">
        <v>800</v>
      </c>
      <c r="C224" s="87"/>
      <c r="D224" s="92">
        <v>45566</v>
      </c>
      <c r="E224" s="90">
        <v>26484.82</v>
      </c>
      <c r="F224" s="89">
        <v>0.0042</v>
      </c>
      <c r="G224" s="89">
        <v>0</v>
      </c>
      <c r="H224" s="86">
        <v>20</v>
      </c>
      <c r="I224" s="86"/>
      <c r="J224" s="108">
        <v>331.2</v>
      </c>
      <c r="K224" s="109">
        <f t="shared" si="6"/>
        <v>220.706833333333</v>
      </c>
      <c r="L224" s="110" t="s">
        <v>497</v>
      </c>
      <c r="M224" s="106"/>
      <c r="N224" s="106"/>
      <c r="O224" s="106"/>
      <c r="P224" s="106"/>
      <c r="Q224" s="106"/>
      <c r="R224" s="106"/>
      <c r="S224" s="106"/>
      <c r="T224" s="106"/>
      <c r="U224" s="106"/>
      <c r="V224" s="106"/>
    </row>
    <row r="225" s="66" customFormat="1" customHeight="1" spans="1:22">
      <c r="A225" s="81">
        <v>189</v>
      </c>
      <c r="B225" s="86" t="s">
        <v>801</v>
      </c>
      <c r="C225" s="87"/>
      <c r="D225" s="92">
        <v>45566</v>
      </c>
      <c r="E225" s="90">
        <v>20794.04</v>
      </c>
      <c r="F225" s="89">
        <v>0.0042</v>
      </c>
      <c r="G225" s="89">
        <v>0</v>
      </c>
      <c r="H225" s="86">
        <v>20</v>
      </c>
      <c r="I225" s="86"/>
      <c r="J225" s="108">
        <v>260.1</v>
      </c>
      <c r="K225" s="109">
        <f t="shared" si="6"/>
        <v>173.283666666667</v>
      </c>
      <c r="L225" s="110" t="s">
        <v>497</v>
      </c>
      <c r="M225" s="106"/>
      <c r="N225" s="106"/>
      <c r="O225" s="106"/>
      <c r="P225" s="106"/>
      <c r="Q225" s="106"/>
      <c r="R225" s="106"/>
      <c r="S225" s="106"/>
      <c r="T225" s="106"/>
      <c r="U225" s="106"/>
      <c r="V225" s="106"/>
    </row>
    <row r="226" s="66" customFormat="1" customHeight="1" spans="1:22">
      <c r="A226" s="81">
        <v>190</v>
      </c>
      <c r="B226" s="86" t="s">
        <v>802</v>
      </c>
      <c r="C226" s="87"/>
      <c r="D226" s="92">
        <v>45566</v>
      </c>
      <c r="E226" s="90">
        <v>22446.18</v>
      </c>
      <c r="F226" s="89">
        <v>0.0042</v>
      </c>
      <c r="G226" s="89">
        <v>0</v>
      </c>
      <c r="H226" s="86">
        <v>20</v>
      </c>
      <c r="I226" s="86"/>
      <c r="J226" s="108">
        <v>280.8</v>
      </c>
      <c r="K226" s="109">
        <f t="shared" si="6"/>
        <v>187.0515</v>
      </c>
      <c r="L226" s="110" t="s">
        <v>497</v>
      </c>
      <c r="M226" s="106"/>
      <c r="N226" s="106"/>
      <c r="O226" s="106"/>
      <c r="P226" s="106"/>
      <c r="Q226" s="106"/>
      <c r="R226" s="106"/>
      <c r="S226" s="106"/>
      <c r="T226" s="106"/>
      <c r="U226" s="106"/>
      <c r="V226" s="106"/>
    </row>
    <row r="227" s="66" customFormat="1" customHeight="1" spans="1:22">
      <c r="A227" s="81">
        <v>191</v>
      </c>
      <c r="B227" s="86" t="s">
        <v>803</v>
      </c>
      <c r="C227" s="87"/>
      <c r="D227" s="92">
        <v>45566</v>
      </c>
      <c r="E227" s="90">
        <v>19369.92</v>
      </c>
      <c r="F227" s="89">
        <v>0.0042</v>
      </c>
      <c r="G227" s="89">
        <v>0</v>
      </c>
      <c r="H227" s="86">
        <v>20</v>
      </c>
      <c r="I227" s="86"/>
      <c r="J227" s="108">
        <v>242.1</v>
      </c>
      <c r="K227" s="109">
        <f t="shared" si="6"/>
        <v>161.416</v>
      </c>
      <c r="L227" s="110" t="s">
        <v>497</v>
      </c>
      <c r="M227" s="106"/>
      <c r="N227" s="106"/>
      <c r="O227" s="106"/>
      <c r="P227" s="106"/>
      <c r="Q227" s="106"/>
      <c r="R227" s="106"/>
      <c r="S227" s="106"/>
      <c r="T227" s="106"/>
      <c r="U227" s="106"/>
      <c r="V227" s="106"/>
    </row>
    <row r="228" s="66" customFormat="1" customHeight="1" spans="1:22">
      <c r="A228" s="81">
        <v>192</v>
      </c>
      <c r="B228" s="86" t="s">
        <v>804</v>
      </c>
      <c r="C228" s="87"/>
      <c r="D228" s="92">
        <v>45566</v>
      </c>
      <c r="E228" s="90">
        <v>22894.72</v>
      </c>
      <c r="F228" s="89">
        <v>0.0042</v>
      </c>
      <c r="G228" s="89">
        <v>0</v>
      </c>
      <c r="H228" s="86">
        <v>20</v>
      </c>
      <c r="I228" s="86"/>
      <c r="J228" s="108">
        <v>286.2</v>
      </c>
      <c r="K228" s="109">
        <f t="shared" si="6"/>
        <v>190.789333333333</v>
      </c>
      <c r="L228" s="110" t="s">
        <v>497</v>
      </c>
      <c r="M228" s="106"/>
      <c r="N228" s="106"/>
      <c r="O228" s="106"/>
      <c r="P228" s="106"/>
      <c r="Q228" s="106"/>
      <c r="R228" s="106"/>
      <c r="S228" s="106"/>
      <c r="T228" s="106"/>
      <c r="U228" s="106"/>
      <c r="V228" s="106"/>
    </row>
    <row r="229" s="66" customFormat="1" customHeight="1" spans="1:22">
      <c r="A229" s="81">
        <v>193</v>
      </c>
      <c r="B229" s="86" t="s">
        <v>805</v>
      </c>
      <c r="C229" s="87"/>
      <c r="D229" s="92">
        <v>45566</v>
      </c>
      <c r="E229" s="90">
        <v>6715.37</v>
      </c>
      <c r="F229" s="89">
        <v>0.0042</v>
      </c>
      <c r="G229" s="89">
        <v>0</v>
      </c>
      <c r="H229" s="86">
        <v>20</v>
      </c>
      <c r="I229" s="86"/>
      <c r="J229" s="108">
        <v>84</v>
      </c>
      <c r="K229" s="109">
        <f t="shared" si="6"/>
        <v>55.9614166666667</v>
      </c>
      <c r="L229" s="110" t="s">
        <v>497</v>
      </c>
      <c r="M229" s="106"/>
      <c r="N229" s="106"/>
      <c r="O229" s="106"/>
      <c r="P229" s="106"/>
      <c r="Q229" s="106"/>
      <c r="R229" s="106"/>
      <c r="S229" s="106"/>
      <c r="T229" s="106"/>
      <c r="U229" s="106"/>
      <c r="V229" s="106"/>
    </row>
    <row r="230" s="66" customFormat="1" customHeight="1" spans="1:22">
      <c r="A230" s="81">
        <v>194</v>
      </c>
      <c r="B230" s="86" t="s">
        <v>806</v>
      </c>
      <c r="C230" s="87"/>
      <c r="D230" s="92">
        <v>45566</v>
      </c>
      <c r="E230" s="90">
        <v>17355.98</v>
      </c>
      <c r="F230" s="89">
        <v>0.0042</v>
      </c>
      <c r="G230" s="89">
        <v>0</v>
      </c>
      <c r="H230" s="86">
        <v>20</v>
      </c>
      <c r="I230" s="86"/>
      <c r="J230" s="108">
        <v>216.9</v>
      </c>
      <c r="K230" s="109">
        <f t="shared" si="6"/>
        <v>144.633166666667</v>
      </c>
      <c r="L230" s="110" t="s">
        <v>497</v>
      </c>
      <c r="M230" s="106"/>
      <c r="N230" s="106"/>
      <c r="O230" s="106"/>
      <c r="P230" s="106"/>
      <c r="Q230" s="106"/>
      <c r="R230" s="106"/>
      <c r="S230" s="106"/>
      <c r="T230" s="106"/>
      <c r="U230" s="106"/>
      <c r="V230" s="106"/>
    </row>
    <row r="231" s="66" customFormat="1" customHeight="1" spans="1:22">
      <c r="A231" s="81" t="s">
        <v>669</v>
      </c>
      <c r="B231" s="97" t="s">
        <v>670</v>
      </c>
      <c r="C231" s="100"/>
      <c r="D231" s="101"/>
      <c r="E231" s="115"/>
      <c r="F231" s="115"/>
      <c r="G231" s="115"/>
      <c r="H231" s="100"/>
      <c r="I231" s="100"/>
      <c r="J231" s="125"/>
      <c r="K231" s="126"/>
      <c r="L231" s="114"/>
      <c r="M231" s="106"/>
      <c r="N231" s="106"/>
      <c r="O231" s="106"/>
      <c r="P231" s="106"/>
      <c r="Q231" s="106"/>
      <c r="R231" s="106"/>
      <c r="S231" s="106"/>
      <c r="T231" s="106"/>
      <c r="U231" s="106"/>
      <c r="V231" s="106"/>
    </row>
    <row r="232" s="66" customFormat="1" customHeight="1" spans="1:22">
      <c r="A232" s="81" t="s">
        <v>671</v>
      </c>
      <c r="B232" s="99" t="s">
        <v>672</v>
      </c>
      <c r="C232" s="100"/>
      <c r="D232" s="101"/>
      <c r="E232" s="102">
        <f>SUM(E233:E254)</f>
        <v>787948.39</v>
      </c>
      <c r="F232" s="102"/>
      <c r="G232" s="102"/>
      <c r="H232" s="102"/>
      <c r="I232" s="102"/>
      <c r="J232" s="102">
        <f>SUM(J233:J254)</f>
        <v>7459.5</v>
      </c>
      <c r="K232" s="102">
        <f>SUM(K233:K254)</f>
        <v>13731.1522977778</v>
      </c>
      <c r="L232" s="114"/>
      <c r="M232" s="106"/>
      <c r="N232" s="106"/>
      <c r="O232" s="106"/>
      <c r="P232" s="106"/>
      <c r="Q232" s="106"/>
      <c r="R232" s="106"/>
      <c r="S232" s="106"/>
      <c r="T232" s="106"/>
      <c r="U232" s="106"/>
      <c r="V232" s="106"/>
    </row>
    <row r="233" s="66" customFormat="1" customHeight="1" spans="1:22">
      <c r="A233" s="81">
        <v>1</v>
      </c>
      <c r="B233" s="86" t="s">
        <v>673</v>
      </c>
      <c r="C233" s="87"/>
      <c r="D233" s="86">
        <v>1992.12</v>
      </c>
      <c r="E233" s="90">
        <v>173700</v>
      </c>
      <c r="F233" s="89">
        <v>0</v>
      </c>
      <c r="G233" s="89">
        <v>0.03</v>
      </c>
      <c r="H233" s="86">
        <v>15</v>
      </c>
      <c r="I233" s="86"/>
      <c r="J233" s="108">
        <v>0</v>
      </c>
      <c r="K233" s="109">
        <v>0</v>
      </c>
      <c r="L233" s="110" t="s">
        <v>497</v>
      </c>
      <c r="M233" s="106"/>
      <c r="N233" s="106"/>
      <c r="O233" s="106"/>
      <c r="P233" s="106"/>
      <c r="Q233" s="106"/>
      <c r="R233" s="106"/>
      <c r="S233" s="106"/>
      <c r="T233" s="106"/>
      <c r="U233" s="106"/>
      <c r="V233" s="106"/>
    </row>
    <row r="234" s="66" customFormat="1" customHeight="1" spans="1:22">
      <c r="A234" s="81">
        <v>2</v>
      </c>
      <c r="B234" s="86" t="s">
        <v>673</v>
      </c>
      <c r="C234" s="87"/>
      <c r="D234" s="86">
        <v>2006.9</v>
      </c>
      <c r="E234" s="88">
        <v>227619.23</v>
      </c>
      <c r="F234" s="89">
        <v>0</v>
      </c>
      <c r="G234" s="89">
        <v>0.03</v>
      </c>
      <c r="H234" s="86">
        <v>15</v>
      </c>
      <c r="I234" s="86"/>
      <c r="J234" s="108">
        <v>0</v>
      </c>
      <c r="K234" s="109">
        <v>0</v>
      </c>
      <c r="L234" s="110" t="s">
        <v>497</v>
      </c>
      <c r="M234" s="106"/>
      <c r="N234" s="106"/>
      <c r="O234" s="106"/>
      <c r="P234" s="106"/>
      <c r="Q234" s="106"/>
      <c r="R234" s="106"/>
      <c r="S234" s="106"/>
      <c r="T234" s="106"/>
      <c r="U234" s="106"/>
      <c r="V234" s="106"/>
    </row>
    <row r="235" s="66" customFormat="1" customHeight="1" spans="1:22">
      <c r="A235" s="81">
        <v>3</v>
      </c>
      <c r="B235" s="86" t="s">
        <v>674</v>
      </c>
      <c r="C235" s="87"/>
      <c r="D235" s="86">
        <v>2009.5</v>
      </c>
      <c r="E235" s="90">
        <v>85000</v>
      </c>
      <c r="F235" s="89">
        <v>0.0001</v>
      </c>
      <c r="G235" s="89">
        <v>0.03</v>
      </c>
      <c r="H235" s="86">
        <v>15</v>
      </c>
      <c r="I235" s="86"/>
      <c r="J235" s="108">
        <v>5304.5</v>
      </c>
      <c r="K235" s="109">
        <f>E235*97%/H235/12*5</f>
        <v>2290.27777777778</v>
      </c>
      <c r="L235" s="110" t="s">
        <v>497</v>
      </c>
      <c r="M235" s="106"/>
      <c r="N235" s="106"/>
      <c r="O235" s="106"/>
      <c r="P235" s="106"/>
      <c r="Q235" s="106"/>
      <c r="R235" s="106"/>
      <c r="S235" s="106"/>
      <c r="T235" s="106"/>
      <c r="U235" s="106"/>
      <c r="V235" s="106"/>
    </row>
    <row r="236" s="66" customFormat="1" customHeight="1" spans="1:22">
      <c r="A236" s="81">
        <v>4</v>
      </c>
      <c r="B236" s="86" t="s">
        <v>675</v>
      </c>
      <c r="C236" s="87" t="s">
        <v>676</v>
      </c>
      <c r="D236" s="86">
        <v>2016.3</v>
      </c>
      <c r="E236" s="90">
        <v>7100</v>
      </c>
      <c r="F236" s="89">
        <v>0</v>
      </c>
      <c r="G236" s="89">
        <v>0.03</v>
      </c>
      <c r="H236" s="86">
        <v>5</v>
      </c>
      <c r="I236" s="86"/>
      <c r="J236" s="108">
        <v>0</v>
      </c>
      <c r="K236" s="109">
        <v>0</v>
      </c>
      <c r="L236" s="110" t="s">
        <v>497</v>
      </c>
      <c r="M236" s="106"/>
      <c r="N236" s="106"/>
      <c r="O236" s="106"/>
      <c r="P236" s="106"/>
      <c r="Q236" s="106"/>
      <c r="R236" s="106"/>
      <c r="S236" s="106"/>
      <c r="T236" s="106"/>
      <c r="U236" s="106"/>
      <c r="V236" s="106"/>
    </row>
    <row r="237" s="66" customFormat="1" customHeight="1" spans="1:22">
      <c r="A237" s="81">
        <v>5</v>
      </c>
      <c r="B237" s="86" t="s">
        <v>677</v>
      </c>
      <c r="C237" s="87" t="s">
        <v>676</v>
      </c>
      <c r="D237" s="86">
        <v>2016.4</v>
      </c>
      <c r="E237" s="90">
        <v>7140</v>
      </c>
      <c r="F237" s="89">
        <v>0.0001</v>
      </c>
      <c r="G237" s="89">
        <v>0.03</v>
      </c>
      <c r="H237" s="86">
        <v>10</v>
      </c>
      <c r="I237" s="86"/>
      <c r="J237" s="108">
        <v>696</v>
      </c>
      <c r="K237" s="109">
        <v>0</v>
      </c>
      <c r="L237" s="110" t="s">
        <v>497</v>
      </c>
      <c r="M237" s="106"/>
      <c r="N237" s="106"/>
      <c r="O237" s="106"/>
      <c r="P237" s="106"/>
      <c r="Q237" s="106"/>
      <c r="R237" s="106"/>
      <c r="S237" s="106"/>
      <c r="T237" s="106"/>
      <c r="U237" s="106"/>
      <c r="V237" s="106"/>
    </row>
    <row r="238" s="66" customFormat="1" customHeight="1" spans="1:22">
      <c r="A238" s="81">
        <v>6</v>
      </c>
      <c r="B238" s="86" t="s">
        <v>678</v>
      </c>
      <c r="C238" s="87"/>
      <c r="D238" s="86">
        <v>2016.8</v>
      </c>
      <c r="E238" s="90">
        <v>2936</v>
      </c>
      <c r="F238" s="89">
        <v>0</v>
      </c>
      <c r="G238" s="89">
        <v>0.03</v>
      </c>
      <c r="H238" s="86">
        <v>5</v>
      </c>
      <c r="I238" s="86"/>
      <c r="J238" s="108">
        <v>0</v>
      </c>
      <c r="K238" s="109">
        <v>0</v>
      </c>
      <c r="L238" s="110" t="s">
        <v>497</v>
      </c>
      <c r="M238" s="106"/>
      <c r="N238" s="106"/>
      <c r="O238" s="106"/>
      <c r="P238" s="106"/>
      <c r="Q238" s="106"/>
      <c r="R238" s="106"/>
      <c r="S238" s="106"/>
      <c r="T238" s="106"/>
      <c r="U238" s="106"/>
      <c r="V238" s="106"/>
    </row>
    <row r="239" s="67" customFormat="1" customHeight="1" spans="1:22">
      <c r="A239" s="81">
        <v>7</v>
      </c>
      <c r="B239" s="86" t="s">
        <v>679</v>
      </c>
      <c r="C239" s="87"/>
      <c r="D239" s="86">
        <v>2016.9</v>
      </c>
      <c r="E239" s="88">
        <v>10085.47</v>
      </c>
      <c r="F239" s="89">
        <v>0.0001</v>
      </c>
      <c r="G239" s="89">
        <v>0.03</v>
      </c>
      <c r="H239" s="86">
        <v>10</v>
      </c>
      <c r="I239" s="86"/>
      <c r="J239" s="108">
        <v>984</v>
      </c>
      <c r="K239" s="109">
        <f>E239*97%/H239</f>
        <v>978.29059</v>
      </c>
      <c r="L239" s="110" t="s">
        <v>497</v>
      </c>
      <c r="M239" s="106"/>
      <c r="N239" s="106"/>
      <c r="O239" s="106"/>
      <c r="P239" s="106"/>
      <c r="Q239" s="106"/>
      <c r="R239" s="106"/>
      <c r="S239" s="106"/>
      <c r="T239" s="106"/>
      <c r="U239" s="106"/>
      <c r="V239" s="106"/>
    </row>
    <row r="240" s="67" customFormat="1" customHeight="1" spans="1:22">
      <c r="A240" s="81">
        <v>8</v>
      </c>
      <c r="B240" s="86" t="s">
        <v>680</v>
      </c>
      <c r="C240" s="87"/>
      <c r="D240" s="86">
        <v>2016.9</v>
      </c>
      <c r="E240" s="88">
        <v>5640.69</v>
      </c>
      <c r="F240" s="89">
        <v>0.0001</v>
      </c>
      <c r="G240" s="89">
        <v>0.03</v>
      </c>
      <c r="H240" s="86">
        <v>10</v>
      </c>
      <c r="I240" s="86"/>
      <c r="J240" s="108">
        <v>540</v>
      </c>
      <c r="K240" s="109">
        <f t="shared" ref="K240:K244" si="7">E240*97%/H240</f>
        <v>547.14693</v>
      </c>
      <c r="L240" s="110" t="s">
        <v>497</v>
      </c>
      <c r="M240" s="106"/>
      <c r="N240" s="106"/>
      <c r="O240" s="106"/>
      <c r="P240" s="106"/>
      <c r="Q240" s="106"/>
      <c r="R240" s="106"/>
      <c r="S240" s="106"/>
      <c r="T240" s="106"/>
      <c r="U240" s="106"/>
      <c r="V240" s="106"/>
    </row>
    <row r="241" s="67" customFormat="1" customHeight="1" spans="1:22">
      <c r="A241" s="81">
        <v>9</v>
      </c>
      <c r="B241" s="86" t="s">
        <v>681</v>
      </c>
      <c r="C241" s="87"/>
      <c r="D241" s="86">
        <v>2017.6</v>
      </c>
      <c r="E241" s="90">
        <v>3100</v>
      </c>
      <c r="F241" s="89">
        <v>0.0001</v>
      </c>
      <c r="G241" s="89">
        <v>0.03</v>
      </c>
      <c r="H241" s="86">
        <v>10</v>
      </c>
      <c r="I241" s="86"/>
      <c r="J241" s="108">
        <v>300</v>
      </c>
      <c r="K241" s="109">
        <f t="shared" si="7"/>
        <v>300.7</v>
      </c>
      <c r="L241" s="110" t="s">
        <v>497</v>
      </c>
      <c r="M241" s="106"/>
      <c r="N241" s="106"/>
      <c r="O241" s="106"/>
      <c r="P241" s="106"/>
      <c r="Q241" s="106"/>
      <c r="R241" s="106"/>
      <c r="S241" s="106"/>
      <c r="T241" s="106"/>
      <c r="U241" s="106"/>
      <c r="V241" s="106"/>
    </row>
    <row r="242" s="67" customFormat="1" customHeight="1" spans="1:22">
      <c r="A242" s="81">
        <v>10</v>
      </c>
      <c r="B242" s="86" t="s">
        <v>682</v>
      </c>
      <c r="C242" s="87"/>
      <c r="D242" s="86">
        <v>2017.8</v>
      </c>
      <c r="E242" s="90">
        <v>3500</v>
      </c>
      <c r="F242" s="89">
        <v>0.0001</v>
      </c>
      <c r="G242" s="89">
        <v>0.03</v>
      </c>
      <c r="H242" s="86">
        <v>10</v>
      </c>
      <c r="I242" s="86"/>
      <c r="J242" s="108">
        <v>348</v>
      </c>
      <c r="K242" s="109">
        <f t="shared" si="7"/>
        <v>339.5</v>
      </c>
      <c r="L242" s="110" t="s">
        <v>497</v>
      </c>
      <c r="M242" s="106"/>
      <c r="N242" s="106"/>
      <c r="O242" s="106"/>
      <c r="P242" s="106"/>
      <c r="Q242" s="106"/>
      <c r="R242" s="106"/>
      <c r="S242" s="106"/>
      <c r="T242" s="106"/>
      <c r="U242" s="106"/>
      <c r="V242" s="106"/>
    </row>
    <row r="243" s="67" customFormat="1" customHeight="1" spans="1:22">
      <c r="A243" s="81">
        <v>11</v>
      </c>
      <c r="B243" s="86" t="s">
        <v>683</v>
      </c>
      <c r="C243" s="87"/>
      <c r="D243" s="86">
        <v>2018.1</v>
      </c>
      <c r="E243" s="90">
        <v>5936</v>
      </c>
      <c r="F243" s="89">
        <v>0.0001</v>
      </c>
      <c r="G243" s="89">
        <v>0.03</v>
      </c>
      <c r="H243" s="86">
        <v>10</v>
      </c>
      <c r="I243" s="86"/>
      <c r="J243" s="108">
        <v>588</v>
      </c>
      <c r="K243" s="109">
        <f t="shared" si="7"/>
        <v>575.792</v>
      </c>
      <c r="L243" s="110" t="s">
        <v>497</v>
      </c>
      <c r="M243" s="106"/>
      <c r="N243" s="106"/>
      <c r="O243" s="106"/>
      <c r="P243" s="106"/>
      <c r="Q243" s="106"/>
      <c r="R243" s="106"/>
      <c r="S243" s="106"/>
      <c r="T243" s="106"/>
      <c r="U243" s="106"/>
      <c r="V243" s="106"/>
    </row>
    <row r="244" s="67" customFormat="1" customHeight="1" spans="1:22">
      <c r="A244" s="81">
        <v>12</v>
      </c>
      <c r="B244" s="86" t="s">
        <v>684</v>
      </c>
      <c r="C244" s="87"/>
      <c r="D244" s="86">
        <v>2019.8</v>
      </c>
      <c r="E244" s="90">
        <v>1098</v>
      </c>
      <c r="F244" s="89">
        <v>0.0001</v>
      </c>
      <c r="G244" s="89">
        <v>0.03</v>
      </c>
      <c r="H244" s="86">
        <v>6</v>
      </c>
      <c r="I244" s="86"/>
      <c r="J244" s="108">
        <v>180</v>
      </c>
      <c r="K244" s="109">
        <f t="shared" si="7"/>
        <v>177.51</v>
      </c>
      <c r="L244" s="110" t="s">
        <v>497</v>
      </c>
      <c r="M244" s="106"/>
      <c r="N244" s="106"/>
      <c r="O244" s="106"/>
      <c r="P244" s="106"/>
      <c r="Q244" s="106"/>
      <c r="R244" s="106"/>
      <c r="S244" s="106"/>
      <c r="T244" s="106"/>
      <c r="U244" s="106"/>
      <c r="V244" s="106"/>
    </row>
    <row r="245" s="67" customFormat="1" customHeight="1" spans="1:22">
      <c r="A245" s="81">
        <v>13</v>
      </c>
      <c r="B245" s="86" t="s">
        <v>685</v>
      </c>
      <c r="C245" s="87" t="s">
        <v>676</v>
      </c>
      <c r="D245" s="116">
        <v>43739</v>
      </c>
      <c r="E245" s="90">
        <v>200500</v>
      </c>
      <c r="F245" s="89">
        <v>0.0001</v>
      </c>
      <c r="G245" s="89">
        <v>0.03</v>
      </c>
      <c r="H245" s="86">
        <v>15</v>
      </c>
      <c r="I245" s="86"/>
      <c r="J245" s="108">
        <v>13356</v>
      </c>
      <c r="K245" s="109">
        <v>0</v>
      </c>
      <c r="L245" s="110" t="s">
        <v>497</v>
      </c>
      <c r="M245" s="106"/>
      <c r="N245" s="106"/>
      <c r="O245" s="106"/>
      <c r="P245" s="106"/>
      <c r="Q245" s="106"/>
      <c r="R245" s="106"/>
      <c r="S245" s="106"/>
      <c r="T245" s="106"/>
      <c r="U245" s="106"/>
      <c r="V245" s="106"/>
    </row>
    <row r="246" s="67" customFormat="1" customHeight="1" spans="1:22">
      <c r="A246" s="81">
        <v>14</v>
      </c>
      <c r="B246" s="86" t="s">
        <v>686</v>
      </c>
      <c r="C246" s="87"/>
      <c r="D246" s="116">
        <v>43891</v>
      </c>
      <c r="E246" s="90">
        <v>2735</v>
      </c>
      <c r="F246" s="89">
        <v>0.0001</v>
      </c>
      <c r="G246" s="89">
        <v>0.03</v>
      </c>
      <c r="H246" s="86">
        <v>6</v>
      </c>
      <c r="I246" s="86"/>
      <c r="J246" s="108">
        <v>456</v>
      </c>
      <c r="K246" s="109">
        <f>E246*97%/H246</f>
        <v>442.158333333333</v>
      </c>
      <c r="L246" s="110" t="s">
        <v>497</v>
      </c>
      <c r="M246" s="106"/>
      <c r="N246" s="106"/>
      <c r="O246" s="106"/>
      <c r="P246" s="106"/>
      <c r="Q246" s="106"/>
      <c r="R246" s="106"/>
      <c r="S246" s="106"/>
      <c r="T246" s="106"/>
      <c r="U246" s="106"/>
      <c r="V246" s="106"/>
    </row>
    <row r="247" s="67" customFormat="1" customHeight="1" spans="1:22">
      <c r="A247" s="81">
        <v>15</v>
      </c>
      <c r="B247" s="86" t="s">
        <v>687</v>
      </c>
      <c r="C247" s="87"/>
      <c r="D247" s="116">
        <v>44013</v>
      </c>
      <c r="E247" s="90">
        <v>1880</v>
      </c>
      <c r="F247" s="89">
        <v>0</v>
      </c>
      <c r="G247" s="89">
        <v>0.03</v>
      </c>
      <c r="H247" s="86">
        <v>6</v>
      </c>
      <c r="I247" s="86"/>
      <c r="J247" s="108">
        <v>0</v>
      </c>
      <c r="K247" s="109">
        <v>0</v>
      </c>
      <c r="L247" s="110" t="s">
        <v>497</v>
      </c>
      <c r="M247" s="106"/>
      <c r="N247" s="106"/>
      <c r="O247" s="106"/>
      <c r="P247" s="106"/>
      <c r="Q247" s="106"/>
      <c r="R247" s="106"/>
      <c r="S247" s="106"/>
      <c r="T247" s="106"/>
      <c r="U247" s="106"/>
      <c r="V247" s="106"/>
    </row>
    <row r="248" s="67" customFormat="1" customHeight="1" spans="1:22">
      <c r="A248" s="117">
        <v>16</v>
      </c>
      <c r="B248" s="118" t="s">
        <v>685</v>
      </c>
      <c r="C248" s="119" t="s">
        <v>807</v>
      </c>
      <c r="D248" s="120">
        <v>41974</v>
      </c>
      <c r="E248" s="121">
        <v>0</v>
      </c>
      <c r="F248" s="122">
        <v>0</v>
      </c>
      <c r="G248" s="89">
        <v>0.03</v>
      </c>
      <c r="H248" s="118">
        <v>15</v>
      </c>
      <c r="I248" s="118"/>
      <c r="J248" s="127">
        <v>-22401</v>
      </c>
      <c r="K248" s="109">
        <v>0</v>
      </c>
      <c r="L248" s="128" t="s">
        <v>497</v>
      </c>
      <c r="M248" s="106"/>
      <c r="N248" s="106"/>
      <c r="O248" s="106"/>
      <c r="P248" s="106"/>
      <c r="Q248" s="106"/>
      <c r="R248" s="106"/>
      <c r="S248" s="106"/>
      <c r="T248" s="106"/>
      <c r="U248" s="106"/>
      <c r="V248" s="106"/>
    </row>
    <row r="249" s="67" customFormat="1" customHeight="1" spans="1:22">
      <c r="A249" s="81">
        <v>17</v>
      </c>
      <c r="B249" s="86" t="s">
        <v>689</v>
      </c>
      <c r="C249" s="87"/>
      <c r="D249" s="116">
        <v>44409</v>
      </c>
      <c r="E249" s="90">
        <v>3620</v>
      </c>
      <c r="F249" s="89">
        <v>0.0001</v>
      </c>
      <c r="G249" s="89">
        <v>0.03</v>
      </c>
      <c r="H249" s="86">
        <v>6</v>
      </c>
      <c r="I249" s="86"/>
      <c r="J249" s="108">
        <v>600</v>
      </c>
      <c r="K249" s="109">
        <f t="shared" ref="K249:K254" si="8">E249*97%/H249</f>
        <v>585.233333333333</v>
      </c>
      <c r="L249" s="110" t="s">
        <v>497</v>
      </c>
      <c r="M249" s="106"/>
      <c r="N249" s="106"/>
      <c r="O249" s="106"/>
      <c r="P249" s="106"/>
      <c r="Q249" s="106"/>
      <c r="R249" s="106"/>
      <c r="S249" s="106"/>
      <c r="T249" s="106"/>
      <c r="U249" s="106"/>
      <c r="V249" s="106"/>
    </row>
    <row r="250" s="67" customFormat="1" customHeight="1" spans="1:22">
      <c r="A250" s="81">
        <v>18</v>
      </c>
      <c r="B250" s="86" t="s">
        <v>690</v>
      </c>
      <c r="C250" s="87"/>
      <c r="D250" s="116">
        <v>44896</v>
      </c>
      <c r="E250" s="90">
        <v>1500</v>
      </c>
      <c r="F250" s="89">
        <v>0.0001</v>
      </c>
      <c r="G250" s="89">
        <v>0.03</v>
      </c>
      <c r="H250" s="86">
        <v>6</v>
      </c>
      <c r="I250" s="86"/>
      <c r="J250" s="108">
        <v>252</v>
      </c>
      <c r="K250" s="109">
        <f t="shared" si="8"/>
        <v>242.5</v>
      </c>
      <c r="L250" s="110" t="s">
        <v>497</v>
      </c>
      <c r="M250" s="106"/>
      <c r="N250" s="106"/>
      <c r="O250" s="106"/>
      <c r="P250" s="106"/>
      <c r="Q250" s="106"/>
      <c r="R250" s="106"/>
      <c r="S250" s="106"/>
      <c r="T250" s="106"/>
      <c r="U250" s="106"/>
      <c r="V250" s="106"/>
    </row>
    <row r="251" s="67" customFormat="1" customHeight="1" spans="1:22">
      <c r="A251" s="81">
        <v>19</v>
      </c>
      <c r="B251" s="86" t="s">
        <v>691</v>
      </c>
      <c r="C251" s="87"/>
      <c r="D251" s="116">
        <v>44896</v>
      </c>
      <c r="E251" s="90">
        <v>29100</v>
      </c>
      <c r="F251" s="89">
        <v>0.0001</v>
      </c>
      <c r="G251" s="89">
        <v>0.03</v>
      </c>
      <c r="H251" s="86">
        <v>6</v>
      </c>
      <c r="I251" s="86"/>
      <c r="J251" s="108">
        <v>4848</v>
      </c>
      <c r="K251" s="109">
        <f t="shared" si="8"/>
        <v>4704.5</v>
      </c>
      <c r="L251" s="110" t="s">
        <v>497</v>
      </c>
      <c r="M251" s="106"/>
      <c r="N251" s="106"/>
      <c r="O251" s="106"/>
      <c r="P251" s="106"/>
      <c r="Q251" s="106"/>
      <c r="R251" s="106"/>
      <c r="S251" s="106"/>
      <c r="T251" s="106"/>
      <c r="U251" s="106"/>
      <c r="V251" s="106"/>
    </row>
    <row r="252" s="67" customFormat="1" customHeight="1" spans="1:22">
      <c r="A252" s="81">
        <v>20</v>
      </c>
      <c r="B252" s="86" t="s">
        <v>743</v>
      </c>
      <c r="C252" s="87"/>
      <c r="D252" s="116">
        <v>45200</v>
      </c>
      <c r="E252" s="90">
        <v>3168</v>
      </c>
      <c r="F252" s="89">
        <v>0.0001</v>
      </c>
      <c r="G252" s="89">
        <v>0.03</v>
      </c>
      <c r="H252" s="86">
        <v>6</v>
      </c>
      <c r="I252" s="86"/>
      <c r="J252" s="108">
        <v>528</v>
      </c>
      <c r="K252" s="109">
        <f t="shared" si="8"/>
        <v>512.16</v>
      </c>
      <c r="L252" s="110" t="s">
        <v>497</v>
      </c>
      <c r="M252" s="106"/>
      <c r="N252" s="106"/>
      <c r="O252" s="106"/>
      <c r="P252" s="106"/>
      <c r="Q252" s="106"/>
      <c r="R252" s="106"/>
      <c r="S252" s="106"/>
      <c r="T252" s="106"/>
      <c r="U252" s="106"/>
      <c r="V252" s="106"/>
    </row>
    <row r="253" s="67" customFormat="1" customHeight="1" spans="1:22">
      <c r="A253" s="81">
        <v>21</v>
      </c>
      <c r="B253" s="87" t="s">
        <v>744</v>
      </c>
      <c r="C253" s="87"/>
      <c r="D253" s="96">
        <v>45261</v>
      </c>
      <c r="E253" s="123">
        <v>3800</v>
      </c>
      <c r="F253" s="89">
        <v>0.0001</v>
      </c>
      <c r="G253" s="89">
        <v>0.03</v>
      </c>
      <c r="H253" s="87">
        <v>6</v>
      </c>
      <c r="I253" s="87"/>
      <c r="J253" s="108">
        <v>636</v>
      </c>
      <c r="K253" s="109">
        <f t="shared" si="8"/>
        <v>614.333333333333</v>
      </c>
      <c r="L253" s="110" t="s">
        <v>497</v>
      </c>
      <c r="M253" s="106"/>
      <c r="N253" s="106"/>
      <c r="O253" s="106"/>
      <c r="P253" s="106"/>
      <c r="Q253" s="106"/>
      <c r="R253" s="106"/>
      <c r="S253" s="106"/>
      <c r="T253" s="106"/>
      <c r="U253" s="106"/>
      <c r="V253" s="106"/>
    </row>
    <row r="254" s="67" customFormat="1" customHeight="1" spans="1:22">
      <c r="A254" s="81">
        <v>22</v>
      </c>
      <c r="B254" s="87" t="s">
        <v>808</v>
      </c>
      <c r="C254" s="87"/>
      <c r="D254" s="96">
        <v>45597</v>
      </c>
      <c r="E254" s="123">
        <v>8790</v>
      </c>
      <c r="F254" s="89">
        <v>0.0001</v>
      </c>
      <c r="G254" s="89">
        <v>0.03</v>
      </c>
      <c r="H254" s="87">
        <v>6</v>
      </c>
      <c r="I254" s="87"/>
      <c r="J254" s="108">
        <v>244</v>
      </c>
      <c r="K254" s="109">
        <f t="shared" si="8"/>
        <v>1421.05</v>
      </c>
      <c r="L254" s="110" t="s">
        <v>497</v>
      </c>
      <c r="M254" s="106"/>
      <c r="N254" s="106"/>
      <c r="O254" s="106"/>
      <c r="P254" s="106"/>
      <c r="Q254" s="106"/>
      <c r="R254" s="106"/>
      <c r="S254" s="106"/>
      <c r="T254" s="106"/>
      <c r="U254" s="106"/>
      <c r="V254" s="106"/>
    </row>
    <row r="255" s="67" customFormat="1" customHeight="1" spans="1:22">
      <c r="A255" s="81" t="s">
        <v>692</v>
      </c>
      <c r="B255" s="124" t="s">
        <v>693</v>
      </c>
      <c r="C255" s="100"/>
      <c r="D255" s="101"/>
      <c r="E255" s="102">
        <f>SUM(E256:E274)</f>
        <v>167774.5</v>
      </c>
      <c r="F255" s="102"/>
      <c r="G255" s="102"/>
      <c r="H255" s="102"/>
      <c r="I255" s="102"/>
      <c r="J255" s="102">
        <f>SUM(J256:J274)</f>
        <v>11252.04</v>
      </c>
      <c r="K255" s="102">
        <f>SUM(K256:K274)</f>
        <v>11200.165625</v>
      </c>
      <c r="L255" s="114"/>
      <c r="M255" s="106"/>
      <c r="N255" s="106"/>
      <c r="O255" s="106"/>
      <c r="P255" s="106"/>
      <c r="Q255" s="106"/>
      <c r="R255" s="106"/>
      <c r="S255" s="106"/>
      <c r="T255" s="106"/>
      <c r="U255" s="106"/>
      <c r="V255" s="106"/>
    </row>
    <row r="256" s="67" customFormat="1" customHeight="1" spans="1:22">
      <c r="A256" s="81">
        <v>1</v>
      </c>
      <c r="B256" s="86" t="s">
        <v>694</v>
      </c>
      <c r="C256" s="87"/>
      <c r="D256" s="92">
        <v>42156</v>
      </c>
      <c r="E256" s="90">
        <v>4850</v>
      </c>
      <c r="F256" s="89">
        <v>0</v>
      </c>
      <c r="G256" s="89">
        <v>0.03</v>
      </c>
      <c r="H256" s="86">
        <v>6</v>
      </c>
      <c r="I256" s="86"/>
      <c r="J256" s="108">
        <v>0</v>
      </c>
      <c r="K256" s="109">
        <v>0</v>
      </c>
      <c r="L256" s="110" t="s">
        <v>497</v>
      </c>
      <c r="M256" s="106"/>
      <c r="N256" s="106"/>
      <c r="O256" s="106"/>
      <c r="P256" s="106"/>
      <c r="Q256" s="106"/>
      <c r="R256" s="106"/>
      <c r="S256" s="106"/>
      <c r="T256" s="106"/>
      <c r="U256" s="106"/>
      <c r="V256" s="106"/>
    </row>
    <row r="257" s="67" customFormat="1" customHeight="1" spans="1:22">
      <c r="A257" s="81">
        <v>2</v>
      </c>
      <c r="B257" s="86" t="s">
        <v>695</v>
      </c>
      <c r="C257" s="87"/>
      <c r="D257" s="92">
        <v>42644</v>
      </c>
      <c r="E257" s="90">
        <v>27045</v>
      </c>
      <c r="F257" s="89">
        <v>0</v>
      </c>
      <c r="G257" s="89">
        <v>0.03</v>
      </c>
      <c r="H257" s="86">
        <v>5</v>
      </c>
      <c r="I257" s="86"/>
      <c r="J257" s="108">
        <v>0</v>
      </c>
      <c r="K257" s="109">
        <v>0</v>
      </c>
      <c r="L257" s="110" t="s">
        <v>497</v>
      </c>
      <c r="M257" s="106"/>
      <c r="N257" s="106"/>
      <c r="O257" s="106"/>
      <c r="P257" s="106"/>
      <c r="Q257" s="106"/>
      <c r="R257" s="106"/>
      <c r="S257" s="106"/>
      <c r="T257" s="106"/>
      <c r="U257" s="106"/>
      <c r="V257" s="106"/>
    </row>
    <row r="258" s="67" customFormat="1" customHeight="1" spans="1:22">
      <c r="A258" s="81">
        <v>3</v>
      </c>
      <c r="B258" s="86" t="s">
        <v>696</v>
      </c>
      <c r="C258" s="87"/>
      <c r="D258" s="92">
        <v>42948</v>
      </c>
      <c r="E258" s="90">
        <v>8820</v>
      </c>
      <c r="F258" s="89">
        <v>0</v>
      </c>
      <c r="G258" s="89">
        <v>0.03</v>
      </c>
      <c r="H258" s="86">
        <v>6</v>
      </c>
      <c r="I258" s="86"/>
      <c r="J258" s="108">
        <v>0</v>
      </c>
      <c r="K258" s="109">
        <v>0</v>
      </c>
      <c r="L258" s="110" t="s">
        <v>497</v>
      </c>
      <c r="M258" s="106"/>
      <c r="N258" s="106"/>
      <c r="O258" s="106"/>
      <c r="P258" s="106"/>
      <c r="Q258" s="106"/>
      <c r="R258" s="106"/>
      <c r="S258" s="106"/>
      <c r="T258" s="106"/>
      <c r="U258" s="106"/>
      <c r="V258" s="106"/>
    </row>
    <row r="259" s="67" customFormat="1" customHeight="1" spans="1:22">
      <c r="A259" s="81">
        <v>4</v>
      </c>
      <c r="B259" s="86" t="s">
        <v>697</v>
      </c>
      <c r="C259" s="87"/>
      <c r="D259" s="92">
        <v>42948</v>
      </c>
      <c r="E259" s="90">
        <v>8850</v>
      </c>
      <c r="F259" s="89">
        <v>0</v>
      </c>
      <c r="G259" s="89">
        <v>0.03</v>
      </c>
      <c r="H259" s="86">
        <v>6</v>
      </c>
      <c r="I259" s="86"/>
      <c r="J259" s="108">
        <v>0</v>
      </c>
      <c r="K259" s="109">
        <v>0</v>
      </c>
      <c r="L259" s="110" t="s">
        <v>497</v>
      </c>
      <c r="M259" s="106"/>
      <c r="N259" s="106"/>
      <c r="O259" s="106"/>
      <c r="P259" s="106"/>
      <c r="Q259" s="106"/>
      <c r="R259" s="106"/>
      <c r="S259" s="106"/>
      <c r="T259" s="106"/>
      <c r="U259" s="106"/>
      <c r="V259" s="106"/>
    </row>
    <row r="260" s="67" customFormat="1" customHeight="1" spans="1:22">
      <c r="A260" s="81">
        <v>5</v>
      </c>
      <c r="B260" s="86" t="s">
        <v>698</v>
      </c>
      <c r="C260" s="87"/>
      <c r="D260" s="92">
        <v>42948</v>
      </c>
      <c r="E260" s="90">
        <v>3360</v>
      </c>
      <c r="F260" s="89">
        <v>0</v>
      </c>
      <c r="G260" s="89">
        <v>0.03</v>
      </c>
      <c r="H260" s="86">
        <v>6</v>
      </c>
      <c r="I260" s="86"/>
      <c r="J260" s="108">
        <v>0</v>
      </c>
      <c r="K260" s="109">
        <v>0</v>
      </c>
      <c r="L260" s="110" t="s">
        <v>497</v>
      </c>
      <c r="M260" s="106"/>
      <c r="N260" s="106"/>
      <c r="O260" s="106"/>
      <c r="P260" s="106"/>
      <c r="Q260" s="106"/>
      <c r="R260" s="106"/>
      <c r="S260" s="106"/>
      <c r="T260" s="106"/>
      <c r="U260" s="106"/>
      <c r="V260" s="106"/>
    </row>
    <row r="261" s="67" customFormat="1" customHeight="1" spans="1:22">
      <c r="A261" s="81">
        <v>6</v>
      </c>
      <c r="B261" s="86" t="s">
        <v>699</v>
      </c>
      <c r="C261" s="87"/>
      <c r="D261" s="92">
        <v>42979</v>
      </c>
      <c r="E261" s="90">
        <v>18400</v>
      </c>
      <c r="F261" s="89">
        <v>0</v>
      </c>
      <c r="G261" s="89">
        <v>0.03</v>
      </c>
      <c r="H261" s="86">
        <v>6</v>
      </c>
      <c r="I261" s="86"/>
      <c r="J261" s="108">
        <v>0</v>
      </c>
      <c r="K261" s="109">
        <v>0</v>
      </c>
      <c r="L261" s="110" t="s">
        <v>497</v>
      </c>
      <c r="M261" s="106"/>
      <c r="N261" s="106"/>
      <c r="O261" s="106"/>
      <c r="P261" s="106"/>
      <c r="Q261" s="106"/>
      <c r="R261" s="106"/>
      <c r="S261" s="106"/>
      <c r="T261" s="106"/>
      <c r="U261" s="106"/>
      <c r="V261" s="106"/>
    </row>
    <row r="262" s="67" customFormat="1" customHeight="1" spans="1:22">
      <c r="A262" s="81">
        <v>7</v>
      </c>
      <c r="B262" s="86" t="s">
        <v>695</v>
      </c>
      <c r="C262" s="87"/>
      <c r="D262" s="92">
        <v>42979</v>
      </c>
      <c r="E262" s="90">
        <v>3883</v>
      </c>
      <c r="F262" s="89">
        <v>0</v>
      </c>
      <c r="G262" s="89">
        <v>0.03</v>
      </c>
      <c r="H262" s="86">
        <v>5</v>
      </c>
      <c r="I262" s="86"/>
      <c r="J262" s="108">
        <v>0</v>
      </c>
      <c r="K262" s="109">
        <v>0</v>
      </c>
      <c r="L262" s="110" t="s">
        <v>497</v>
      </c>
      <c r="M262" s="106"/>
      <c r="N262" s="106"/>
      <c r="O262" s="106"/>
      <c r="P262" s="106"/>
      <c r="Q262" s="106"/>
      <c r="R262" s="106"/>
      <c r="S262" s="106"/>
      <c r="T262" s="106"/>
      <c r="U262" s="106"/>
      <c r="V262" s="106"/>
    </row>
    <row r="263" s="67" customFormat="1" customHeight="1" spans="1:22">
      <c r="A263" s="81">
        <v>8</v>
      </c>
      <c r="B263" s="86" t="s">
        <v>700</v>
      </c>
      <c r="C263" s="87"/>
      <c r="D263" s="92">
        <v>43344</v>
      </c>
      <c r="E263" s="90">
        <v>3112</v>
      </c>
      <c r="F263" s="89">
        <v>0.0139</v>
      </c>
      <c r="G263" s="89">
        <v>0.03</v>
      </c>
      <c r="H263" s="86">
        <v>6</v>
      </c>
      <c r="I263" s="86"/>
      <c r="J263" s="108">
        <v>403</v>
      </c>
      <c r="K263" s="109">
        <f>E263*97%/H263/12*9</f>
        <v>377.33</v>
      </c>
      <c r="L263" s="110" t="s">
        <v>497</v>
      </c>
      <c r="M263" s="106"/>
      <c r="N263" s="106"/>
      <c r="O263" s="106"/>
      <c r="P263" s="106"/>
      <c r="Q263" s="106"/>
      <c r="R263" s="106"/>
      <c r="S263" s="106"/>
      <c r="T263" s="106"/>
      <c r="U263" s="106"/>
      <c r="V263" s="106"/>
    </row>
    <row r="264" s="67" customFormat="1" customHeight="1" spans="1:22">
      <c r="A264" s="81">
        <v>9</v>
      </c>
      <c r="B264" s="86" t="s">
        <v>701</v>
      </c>
      <c r="C264" s="87"/>
      <c r="D264" s="92">
        <v>43466</v>
      </c>
      <c r="E264" s="90">
        <v>3450</v>
      </c>
      <c r="F264" s="89">
        <v>0.0139</v>
      </c>
      <c r="G264" s="89">
        <v>0.03</v>
      </c>
      <c r="H264" s="86">
        <v>6</v>
      </c>
      <c r="I264" s="86"/>
      <c r="J264" s="108">
        <v>576</v>
      </c>
      <c r="K264" s="109">
        <f>E264*97%/H264</f>
        <v>557.75</v>
      </c>
      <c r="L264" s="110" t="s">
        <v>497</v>
      </c>
      <c r="M264" s="106"/>
      <c r="N264" s="106"/>
      <c r="O264" s="106"/>
      <c r="P264" s="106"/>
      <c r="Q264" s="106"/>
      <c r="R264" s="106"/>
      <c r="S264" s="106"/>
      <c r="T264" s="106"/>
      <c r="U264" s="106"/>
      <c r="V264" s="106"/>
    </row>
    <row r="265" s="67" customFormat="1" customHeight="1" spans="1:22">
      <c r="A265" s="81">
        <v>10</v>
      </c>
      <c r="B265" s="86" t="s">
        <v>702</v>
      </c>
      <c r="C265" s="87"/>
      <c r="D265" s="92">
        <v>43739</v>
      </c>
      <c r="E265" s="90">
        <v>9600</v>
      </c>
      <c r="F265" s="89">
        <v>0.0139</v>
      </c>
      <c r="G265" s="89">
        <v>0.03</v>
      </c>
      <c r="H265" s="86">
        <v>6</v>
      </c>
      <c r="I265" s="86"/>
      <c r="J265" s="108">
        <v>1596</v>
      </c>
      <c r="K265" s="109">
        <f t="shared" ref="K265:K267" si="9">E265*97%/H265</f>
        <v>1552</v>
      </c>
      <c r="L265" s="110" t="s">
        <v>497</v>
      </c>
      <c r="M265" s="106"/>
      <c r="N265" s="106"/>
      <c r="O265" s="106"/>
      <c r="P265" s="106"/>
      <c r="Q265" s="106"/>
      <c r="R265" s="106"/>
      <c r="S265" s="106"/>
      <c r="T265" s="106"/>
      <c r="U265" s="106"/>
      <c r="V265" s="106"/>
    </row>
    <row r="266" s="67" customFormat="1" customHeight="1" spans="1:22">
      <c r="A266" s="81">
        <v>11</v>
      </c>
      <c r="B266" s="86" t="s">
        <v>703</v>
      </c>
      <c r="C266" s="87"/>
      <c r="D266" s="92">
        <v>43800</v>
      </c>
      <c r="E266" s="90">
        <v>1580</v>
      </c>
      <c r="F266" s="89">
        <v>0.0139</v>
      </c>
      <c r="G266" s="89">
        <v>0.03</v>
      </c>
      <c r="H266" s="86">
        <v>6</v>
      </c>
      <c r="I266" s="86"/>
      <c r="J266" s="108">
        <v>264</v>
      </c>
      <c r="K266" s="109">
        <f t="shared" si="9"/>
        <v>255.433333333333</v>
      </c>
      <c r="L266" s="110" t="s">
        <v>497</v>
      </c>
      <c r="M266" s="106"/>
      <c r="N266" s="106"/>
      <c r="O266" s="106"/>
      <c r="P266" s="106"/>
      <c r="Q266" s="106"/>
      <c r="R266" s="106"/>
      <c r="S266" s="106"/>
      <c r="T266" s="106"/>
      <c r="U266" s="106"/>
      <c r="V266" s="106"/>
    </row>
    <row r="267" s="66" customFormat="1" customHeight="1" spans="1:22">
      <c r="A267" s="81">
        <v>12</v>
      </c>
      <c r="B267" s="86" t="s">
        <v>704</v>
      </c>
      <c r="C267" s="87"/>
      <c r="D267" s="92">
        <v>43800</v>
      </c>
      <c r="E267" s="90">
        <v>28300</v>
      </c>
      <c r="F267" s="89">
        <v>0.0139</v>
      </c>
      <c r="G267" s="89">
        <v>0.03</v>
      </c>
      <c r="H267" s="86">
        <v>6</v>
      </c>
      <c r="I267" s="86"/>
      <c r="J267" s="108">
        <v>4716</v>
      </c>
      <c r="K267" s="109">
        <f t="shared" si="9"/>
        <v>4575.16666666667</v>
      </c>
      <c r="L267" s="110" t="s">
        <v>497</v>
      </c>
      <c r="M267" s="106"/>
      <c r="N267" s="106"/>
      <c r="O267" s="106"/>
      <c r="P267" s="106"/>
      <c r="Q267" s="106"/>
      <c r="R267" s="106"/>
      <c r="S267" s="106"/>
      <c r="T267" s="106"/>
      <c r="U267" s="106"/>
      <c r="V267" s="106"/>
    </row>
    <row r="268" s="66" customFormat="1" customHeight="1" spans="1:22">
      <c r="A268" s="81">
        <v>13</v>
      </c>
      <c r="B268" s="86" t="s">
        <v>705</v>
      </c>
      <c r="C268" s="87"/>
      <c r="D268" s="92">
        <v>43891</v>
      </c>
      <c r="E268" s="90">
        <v>3360</v>
      </c>
      <c r="F268" s="89">
        <v>0.0139</v>
      </c>
      <c r="G268" s="89">
        <v>0.03</v>
      </c>
      <c r="H268" s="86">
        <v>3</v>
      </c>
      <c r="I268" s="86">
        <v>5</v>
      </c>
      <c r="J268" s="108">
        <v>0</v>
      </c>
      <c r="K268" s="109">
        <f>E268*97%/I268</f>
        <v>651.84</v>
      </c>
      <c r="L268" s="110" t="s">
        <v>497</v>
      </c>
      <c r="M268" s="106"/>
      <c r="N268" s="106"/>
      <c r="O268" s="106"/>
      <c r="P268" s="106"/>
      <c r="Q268" s="106"/>
      <c r="R268" s="106"/>
      <c r="S268" s="106"/>
      <c r="T268" s="106"/>
      <c r="U268" s="106"/>
      <c r="V268" s="106"/>
    </row>
    <row r="269" s="66" customFormat="1" customHeight="1" spans="1:22">
      <c r="A269" s="81">
        <v>14</v>
      </c>
      <c r="B269" s="86" t="s">
        <v>706</v>
      </c>
      <c r="C269" s="87"/>
      <c r="D269" s="92">
        <v>44409</v>
      </c>
      <c r="E269" s="90">
        <v>2550</v>
      </c>
      <c r="F269" s="89">
        <v>0.0139</v>
      </c>
      <c r="G269" s="89">
        <v>0.03</v>
      </c>
      <c r="H269" s="86">
        <v>6</v>
      </c>
      <c r="I269" s="86"/>
      <c r="J269" s="108">
        <v>425.04</v>
      </c>
      <c r="K269" s="109">
        <f t="shared" ref="K269:K274" si="10">E269*97%/H269</f>
        <v>412.25</v>
      </c>
      <c r="L269" s="110" t="s">
        <v>497</v>
      </c>
      <c r="M269" s="106"/>
      <c r="N269" s="106"/>
      <c r="O269" s="106"/>
      <c r="P269" s="106"/>
      <c r="Q269" s="106"/>
      <c r="R269" s="106"/>
      <c r="S269" s="106"/>
      <c r="T269" s="106"/>
      <c r="U269" s="106"/>
      <c r="V269" s="106"/>
    </row>
    <row r="270" s="66" customFormat="1" customHeight="1" spans="1:22">
      <c r="A270" s="81">
        <v>15</v>
      </c>
      <c r="B270" s="86" t="s">
        <v>745</v>
      </c>
      <c r="C270" s="87"/>
      <c r="D270" s="92">
        <v>44805</v>
      </c>
      <c r="E270" s="90">
        <v>7890</v>
      </c>
      <c r="F270" s="89">
        <v>0.0139</v>
      </c>
      <c r="G270" s="89">
        <v>0.03</v>
      </c>
      <c r="H270" s="86">
        <v>6</v>
      </c>
      <c r="I270" s="86"/>
      <c r="J270" s="108">
        <v>1320</v>
      </c>
      <c r="K270" s="109">
        <f t="shared" si="10"/>
        <v>1275.55</v>
      </c>
      <c r="L270" s="110" t="s">
        <v>497</v>
      </c>
      <c r="M270" s="106"/>
      <c r="N270" s="106"/>
      <c r="O270" s="106"/>
      <c r="P270" s="106"/>
      <c r="Q270" s="106"/>
      <c r="R270" s="106"/>
      <c r="S270" s="106"/>
      <c r="T270" s="106"/>
      <c r="U270" s="106"/>
      <c r="V270" s="106"/>
    </row>
    <row r="271" s="66" customFormat="1" customHeight="1" spans="1:22">
      <c r="A271" s="81">
        <v>16</v>
      </c>
      <c r="B271" s="87" t="s">
        <v>746</v>
      </c>
      <c r="C271" s="87"/>
      <c r="D271" s="96">
        <v>45078</v>
      </c>
      <c r="E271" s="95">
        <v>2636</v>
      </c>
      <c r="F271" s="89">
        <v>0.0139</v>
      </c>
      <c r="G271" s="89">
        <v>0.03</v>
      </c>
      <c r="H271" s="87">
        <v>6</v>
      </c>
      <c r="I271" s="87"/>
      <c r="J271" s="108">
        <v>444</v>
      </c>
      <c r="K271" s="109">
        <f t="shared" si="10"/>
        <v>426.153333333333</v>
      </c>
      <c r="L271" s="110" t="s">
        <v>497</v>
      </c>
      <c r="M271" s="106"/>
      <c r="N271" s="106"/>
      <c r="O271" s="106"/>
      <c r="P271" s="106"/>
      <c r="Q271" s="106"/>
      <c r="R271" s="106"/>
      <c r="S271" s="106"/>
      <c r="T271" s="106"/>
      <c r="U271" s="106"/>
      <c r="V271" s="106"/>
    </row>
    <row r="272" s="66" customFormat="1" customHeight="1" spans="1:22">
      <c r="A272" s="81">
        <v>17</v>
      </c>
      <c r="B272" s="86" t="s">
        <v>747</v>
      </c>
      <c r="C272" s="87"/>
      <c r="D272" s="96">
        <v>45200</v>
      </c>
      <c r="E272" s="95">
        <v>4800</v>
      </c>
      <c r="F272" s="89">
        <v>0.0139</v>
      </c>
      <c r="G272" s="89">
        <v>0.03</v>
      </c>
      <c r="H272" s="87">
        <v>6</v>
      </c>
      <c r="I272" s="87"/>
      <c r="J272" s="108">
        <v>804</v>
      </c>
      <c r="K272" s="109">
        <f t="shared" si="10"/>
        <v>776</v>
      </c>
      <c r="L272" s="110" t="s">
        <v>497</v>
      </c>
      <c r="M272" s="106"/>
      <c r="N272" s="106"/>
      <c r="O272" s="106"/>
      <c r="P272" s="106"/>
      <c r="Q272" s="106"/>
      <c r="R272" s="106"/>
      <c r="S272" s="106"/>
      <c r="T272" s="106"/>
      <c r="U272" s="106"/>
      <c r="V272" s="106"/>
    </row>
    <row r="273" s="66" customFormat="1" customHeight="1" spans="1:22">
      <c r="A273" s="81">
        <v>18</v>
      </c>
      <c r="B273" s="86" t="s">
        <v>809</v>
      </c>
      <c r="C273" s="87"/>
      <c r="D273" s="96">
        <v>45597</v>
      </c>
      <c r="E273" s="123">
        <v>23008.5</v>
      </c>
      <c r="F273" s="89">
        <v>0.0139</v>
      </c>
      <c r="G273" s="89">
        <v>0.03</v>
      </c>
      <c r="H273" s="87">
        <v>6</v>
      </c>
      <c r="I273" s="87"/>
      <c r="J273" s="108">
        <v>640</v>
      </c>
      <c r="K273" s="109">
        <f>E273*97%/H273/12</f>
        <v>309.975625</v>
      </c>
      <c r="L273" s="110" t="s">
        <v>497</v>
      </c>
      <c r="M273" s="106"/>
      <c r="N273" s="106"/>
      <c r="O273" s="106"/>
      <c r="P273" s="106"/>
      <c r="Q273" s="106"/>
      <c r="R273" s="106"/>
      <c r="S273" s="106"/>
      <c r="T273" s="106"/>
      <c r="U273" s="106"/>
      <c r="V273" s="106"/>
    </row>
    <row r="274" s="66" customFormat="1" customHeight="1" spans="1:22">
      <c r="A274" s="81">
        <v>19</v>
      </c>
      <c r="B274" s="86" t="s">
        <v>810</v>
      </c>
      <c r="C274" s="87"/>
      <c r="D274" s="96">
        <v>45597</v>
      </c>
      <c r="E274" s="95">
        <v>2280</v>
      </c>
      <c r="F274" s="89">
        <v>0.0139</v>
      </c>
      <c r="G274" s="89">
        <v>0.03</v>
      </c>
      <c r="H274" s="87">
        <v>6</v>
      </c>
      <c r="I274" s="87"/>
      <c r="J274" s="108">
        <v>64</v>
      </c>
      <c r="K274" s="109">
        <f>E274*97%/H274/12</f>
        <v>30.7166666666667</v>
      </c>
      <c r="L274" s="110" t="s">
        <v>497</v>
      </c>
      <c r="M274" s="106"/>
      <c r="N274" s="106"/>
      <c r="O274" s="106"/>
      <c r="P274" s="106"/>
      <c r="Q274" s="106"/>
      <c r="R274" s="106"/>
      <c r="S274" s="106"/>
      <c r="T274" s="106"/>
      <c r="U274" s="106"/>
      <c r="V274" s="106"/>
    </row>
    <row r="275" s="66" customFormat="1" customHeight="1" spans="1:22">
      <c r="A275" s="81" t="s">
        <v>707</v>
      </c>
      <c r="B275" s="124" t="s">
        <v>708</v>
      </c>
      <c r="C275" s="100"/>
      <c r="D275" s="101"/>
      <c r="E275" s="129">
        <f>E276</f>
        <v>55439.06</v>
      </c>
      <c r="F275" s="129"/>
      <c r="G275" s="129"/>
      <c r="H275" s="129"/>
      <c r="I275" s="129"/>
      <c r="J275" s="129">
        <f>J276</f>
        <v>5376</v>
      </c>
      <c r="K275" s="129">
        <f>K276</f>
        <v>5377.58882</v>
      </c>
      <c r="L275" s="114"/>
      <c r="M275" s="106"/>
      <c r="N275" s="106"/>
      <c r="O275" s="106"/>
      <c r="P275" s="106"/>
      <c r="Q275" s="106"/>
      <c r="R275" s="106"/>
      <c r="S275" s="106"/>
      <c r="T275" s="106"/>
      <c r="U275" s="106"/>
      <c r="V275" s="106"/>
    </row>
    <row r="276" s="66" customFormat="1" customHeight="1" spans="1:22">
      <c r="A276" s="81">
        <v>1</v>
      </c>
      <c r="B276" s="86" t="s">
        <v>709</v>
      </c>
      <c r="C276" s="87"/>
      <c r="D276" s="92">
        <v>42339</v>
      </c>
      <c r="E276" s="90">
        <v>55439.06</v>
      </c>
      <c r="F276" s="89">
        <v>0.0139</v>
      </c>
      <c r="G276" s="89">
        <v>0.03</v>
      </c>
      <c r="H276" s="86">
        <v>10</v>
      </c>
      <c r="I276" s="86"/>
      <c r="J276" s="108">
        <v>5376</v>
      </c>
      <c r="K276" s="109">
        <f>E276*97%/H276</f>
        <v>5377.58882</v>
      </c>
      <c r="L276" s="110" t="s">
        <v>497</v>
      </c>
      <c r="M276" s="106"/>
      <c r="N276" s="106"/>
      <c r="O276" s="106"/>
      <c r="P276" s="106"/>
      <c r="Q276" s="106"/>
      <c r="R276" s="106"/>
      <c r="S276" s="106"/>
      <c r="T276" s="106"/>
      <c r="U276" s="106"/>
      <c r="V276" s="106"/>
    </row>
    <row r="277" s="66" customFormat="1" customHeight="1" spans="1:22">
      <c r="A277" s="81" t="s">
        <v>710</v>
      </c>
      <c r="B277" s="124" t="s">
        <v>711</v>
      </c>
      <c r="C277" s="100"/>
      <c r="D277" s="101"/>
      <c r="E277" s="102">
        <f>SUM(E278:E298)</f>
        <v>80486</v>
      </c>
      <c r="F277" s="102"/>
      <c r="G277" s="102"/>
      <c r="H277" s="102"/>
      <c r="I277" s="102"/>
      <c r="J277" s="102">
        <f>SUM(J278:J298)</f>
        <v>8082</v>
      </c>
      <c r="K277" s="102">
        <f>SUM(K278:K298)</f>
        <v>8101.93847222222</v>
      </c>
      <c r="L277" s="114"/>
      <c r="M277" s="106"/>
      <c r="N277" s="106"/>
      <c r="O277" s="106"/>
      <c r="P277" s="106"/>
      <c r="Q277" s="106"/>
      <c r="R277" s="106"/>
      <c r="S277" s="106"/>
      <c r="T277" s="106"/>
      <c r="U277" s="106"/>
      <c r="V277" s="106"/>
    </row>
    <row r="278" s="66" customFormat="1" customHeight="1" spans="1:22">
      <c r="A278" s="81">
        <v>1</v>
      </c>
      <c r="B278" s="86" t="s">
        <v>712</v>
      </c>
      <c r="C278" s="87"/>
      <c r="D278" s="92">
        <v>42156</v>
      </c>
      <c r="E278" s="90">
        <v>5700</v>
      </c>
      <c r="F278" s="89">
        <v>0</v>
      </c>
      <c r="G278" s="89">
        <v>0.03</v>
      </c>
      <c r="H278" s="86">
        <v>6</v>
      </c>
      <c r="I278" s="86"/>
      <c r="J278" s="108">
        <v>0</v>
      </c>
      <c r="K278" s="109">
        <v>0</v>
      </c>
      <c r="L278" s="110" t="s">
        <v>497</v>
      </c>
      <c r="M278" s="106"/>
      <c r="N278" s="106"/>
      <c r="O278" s="106"/>
      <c r="P278" s="106"/>
      <c r="Q278" s="106"/>
      <c r="R278" s="106"/>
      <c r="S278" s="106"/>
      <c r="T278" s="106"/>
      <c r="U278" s="106"/>
      <c r="V278" s="106"/>
    </row>
    <row r="279" s="66" customFormat="1" customHeight="1" spans="1:22">
      <c r="A279" s="81">
        <v>2</v>
      </c>
      <c r="B279" s="86" t="s">
        <v>713</v>
      </c>
      <c r="C279" s="87"/>
      <c r="D279" s="92">
        <v>42795</v>
      </c>
      <c r="E279" s="90">
        <v>3380</v>
      </c>
      <c r="F279" s="89">
        <v>0</v>
      </c>
      <c r="G279" s="89">
        <v>0.03</v>
      </c>
      <c r="H279" s="86">
        <v>6</v>
      </c>
      <c r="I279" s="86"/>
      <c r="J279" s="108">
        <v>0</v>
      </c>
      <c r="K279" s="109">
        <v>0</v>
      </c>
      <c r="L279" s="110" t="s">
        <v>497</v>
      </c>
      <c r="M279" s="106"/>
      <c r="N279" s="106"/>
      <c r="O279" s="106"/>
      <c r="P279" s="106"/>
      <c r="Q279" s="106"/>
      <c r="R279" s="106"/>
      <c r="S279" s="106"/>
      <c r="T279" s="106"/>
      <c r="U279" s="106"/>
      <c r="V279" s="106"/>
    </row>
    <row r="280" s="66" customFormat="1" customHeight="1" spans="1:22">
      <c r="A280" s="81">
        <v>3</v>
      </c>
      <c r="B280" s="86" t="s">
        <v>714</v>
      </c>
      <c r="C280" s="87"/>
      <c r="D280" s="92">
        <v>42795</v>
      </c>
      <c r="E280" s="90">
        <v>2960</v>
      </c>
      <c r="F280" s="89">
        <v>0</v>
      </c>
      <c r="G280" s="89">
        <v>0.03</v>
      </c>
      <c r="H280" s="86">
        <v>6</v>
      </c>
      <c r="I280" s="86"/>
      <c r="J280" s="108">
        <v>0</v>
      </c>
      <c r="K280" s="109">
        <v>0</v>
      </c>
      <c r="L280" s="110" t="s">
        <v>497</v>
      </c>
      <c r="M280" s="106"/>
      <c r="N280" s="106"/>
      <c r="O280" s="106"/>
      <c r="P280" s="106"/>
      <c r="Q280" s="106"/>
      <c r="R280" s="106"/>
      <c r="S280" s="106"/>
      <c r="T280" s="106"/>
      <c r="U280" s="106"/>
      <c r="V280" s="106"/>
    </row>
    <row r="281" s="66" customFormat="1" customHeight="1" spans="1:22">
      <c r="A281" s="81">
        <v>4</v>
      </c>
      <c r="B281" s="86" t="s">
        <v>715</v>
      </c>
      <c r="C281" s="87"/>
      <c r="D281" s="92">
        <v>42795</v>
      </c>
      <c r="E281" s="90">
        <v>2899</v>
      </c>
      <c r="F281" s="89">
        <v>0</v>
      </c>
      <c r="G281" s="89">
        <v>0.03</v>
      </c>
      <c r="H281" s="86">
        <v>6</v>
      </c>
      <c r="I281" s="86"/>
      <c r="J281" s="108">
        <v>0</v>
      </c>
      <c r="K281" s="109">
        <v>0</v>
      </c>
      <c r="L281" s="110" t="s">
        <v>497</v>
      </c>
      <c r="M281" s="106"/>
      <c r="N281" s="106"/>
      <c r="O281" s="106"/>
      <c r="P281" s="106"/>
      <c r="Q281" s="106"/>
      <c r="R281" s="106"/>
      <c r="S281" s="106"/>
      <c r="T281" s="106"/>
      <c r="U281" s="106"/>
      <c r="V281" s="106"/>
    </row>
    <row r="282" s="66" customFormat="1" customHeight="1" spans="1:22">
      <c r="A282" s="81">
        <v>5</v>
      </c>
      <c r="B282" s="86" t="s">
        <v>716</v>
      </c>
      <c r="C282" s="87"/>
      <c r="D282" s="92">
        <v>42979</v>
      </c>
      <c r="E282" s="90">
        <v>3770</v>
      </c>
      <c r="F282" s="89">
        <v>0</v>
      </c>
      <c r="G282" s="89">
        <v>0.03</v>
      </c>
      <c r="H282" s="86">
        <v>6</v>
      </c>
      <c r="I282" s="86"/>
      <c r="J282" s="108">
        <v>0</v>
      </c>
      <c r="K282" s="109">
        <v>0</v>
      </c>
      <c r="L282" s="110" t="s">
        <v>497</v>
      </c>
      <c r="M282" s="106"/>
      <c r="N282" s="106"/>
      <c r="O282" s="106"/>
      <c r="P282" s="106"/>
      <c r="Q282" s="106"/>
      <c r="R282" s="106"/>
      <c r="S282" s="106"/>
      <c r="T282" s="106"/>
      <c r="U282" s="106"/>
      <c r="V282" s="106"/>
    </row>
    <row r="283" s="66" customFormat="1" customHeight="1" spans="1:22">
      <c r="A283" s="81">
        <v>6</v>
      </c>
      <c r="B283" s="86" t="s">
        <v>717</v>
      </c>
      <c r="C283" s="87"/>
      <c r="D283" s="92">
        <v>43221</v>
      </c>
      <c r="E283" s="90">
        <v>2599</v>
      </c>
      <c r="F283" s="89">
        <v>0.0139</v>
      </c>
      <c r="G283" s="89">
        <v>0.03</v>
      </c>
      <c r="H283" s="86">
        <v>6</v>
      </c>
      <c r="I283" s="86"/>
      <c r="J283" s="108">
        <v>187</v>
      </c>
      <c r="K283" s="109">
        <f>E283*97%/H283/12*5</f>
        <v>175.071527777778</v>
      </c>
      <c r="L283" s="110" t="s">
        <v>497</v>
      </c>
      <c r="M283" s="106"/>
      <c r="N283" s="106"/>
      <c r="O283" s="106"/>
      <c r="P283" s="106"/>
      <c r="Q283" s="106"/>
      <c r="R283" s="106"/>
      <c r="S283" s="106"/>
      <c r="T283" s="106"/>
      <c r="U283" s="106"/>
      <c r="V283" s="106"/>
    </row>
    <row r="284" s="66" customFormat="1" customHeight="1" spans="1:22">
      <c r="A284" s="81">
        <v>7</v>
      </c>
      <c r="B284" s="86" t="s">
        <v>717</v>
      </c>
      <c r="C284" s="87"/>
      <c r="D284" s="92">
        <v>43313</v>
      </c>
      <c r="E284" s="90">
        <v>1860</v>
      </c>
      <c r="F284" s="89">
        <v>0.0139</v>
      </c>
      <c r="G284" s="89">
        <v>0.03</v>
      </c>
      <c r="H284" s="86">
        <v>6</v>
      </c>
      <c r="I284" s="86"/>
      <c r="J284" s="108">
        <v>235</v>
      </c>
      <c r="K284" s="109">
        <f>E284*97%/H284/12*8</f>
        <v>200.466666666667</v>
      </c>
      <c r="L284" s="110" t="s">
        <v>497</v>
      </c>
      <c r="M284" s="106"/>
      <c r="N284" s="106"/>
      <c r="O284" s="106"/>
      <c r="P284" s="106"/>
      <c r="Q284" s="106"/>
      <c r="R284" s="106"/>
      <c r="S284" s="106"/>
      <c r="T284" s="106"/>
      <c r="U284" s="106"/>
      <c r="V284" s="106"/>
    </row>
    <row r="285" s="66" customFormat="1" customHeight="1" spans="1:22">
      <c r="A285" s="81">
        <v>8</v>
      </c>
      <c r="B285" s="86" t="s">
        <v>716</v>
      </c>
      <c r="C285" s="87"/>
      <c r="D285" s="92">
        <v>43466</v>
      </c>
      <c r="E285" s="90">
        <v>3469</v>
      </c>
      <c r="F285" s="89">
        <v>0.0139</v>
      </c>
      <c r="G285" s="89">
        <v>0.03</v>
      </c>
      <c r="H285" s="86">
        <v>6</v>
      </c>
      <c r="I285" s="86"/>
      <c r="J285" s="108">
        <v>576</v>
      </c>
      <c r="K285" s="109">
        <f>E285*97%/H285</f>
        <v>560.821666666667</v>
      </c>
      <c r="L285" s="110" t="s">
        <v>497</v>
      </c>
      <c r="M285" s="106"/>
      <c r="N285" s="106"/>
      <c r="O285" s="106"/>
      <c r="P285" s="106"/>
      <c r="Q285" s="106"/>
      <c r="R285" s="106"/>
      <c r="S285" s="106"/>
      <c r="T285" s="106"/>
      <c r="U285" s="106"/>
      <c r="V285" s="106"/>
    </row>
    <row r="286" s="66" customFormat="1" customHeight="1" spans="1:22">
      <c r="A286" s="81">
        <v>9</v>
      </c>
      <c r="B286" s="86" t="s">
        <v>718</v>
      </c>
      <c r="C286" s="87"/>
      <c r="D286" s="92">
        <v>43466</v>
      </c>
      <c r="E286" s="90">
        <v>3215</v>
      </c>
      <c r="F286" s="89">
        <v>0.0139</v>
      </c>
      <c r="G286" s="89">
        <v>0.03</v>
      </c>
      <c r="H286" s="86">
        <v>6</v>
      </c>
      <c r="I286" s="86"/>
      <c r="J286" s="108">
        <v>540</v>
      </c>
      <c r="K286" s="109">
        <f t="shared" ref="K286:K297" si="11">E286*97%/H286</f>
        <v>519.758333333333</v>
      </c>
      <c r="L286" s="110" t="s">
        <v>497</v>
      </c>
      <c r="M286" s="106"/>
      <c r="N286" s="106"/>
      <c r="O286" s="106"/>
      <c r="P286" s="106"/>
      <c r="Q286" s="106"/>
      <c r="R286" s="106"/>
      <c r="S286" s="106"/>
      <c r="T286" s="106"/>
      <c r="U286" s="106"/>
      <c r="V286" s="106"/>
    </row>
    <row r="287" s="66" customFormat="1" customHeight="1" spans="1:22">
      <c r="A287" s="81">
        <v>10</v>
      </c>
      <c r="B287" s="86" t="s">
        <v>717</v>
      </c>
      <c r="C287" s="87"/>
      <c r="D287" s="92">
        <v>43556</v>
      </c>
      <c r="E287" s="90">
        <v>2199</v>
      </c>
      <c r="F287" s="89">
        <v>0.0139</v>
      </c>
      <c r="G287" s="89">
        <v>0.03</v>
      </c>
      <c r="H287" s="86">
        <v>6</v>
      </c>
      <c r="I287" s="86"/>
      <c r="J287" s="108">
        <v>360</v>
      </c>
      <c r="K287" s="109">
        <f t="shared" si="11"/>
        <v>355.505</v>
      </c>
      <c r="L287" s="110" t="s">
        <v>497</v>
      </c>
      <c r="M287" s="106"/>
      <c r="N287" s="106"/>
      <c r="O287" s="106"/>
      <c r="P287" s="106"/>
      <c r="Q287" s="106"/>
      <c r="R287" s="106"/>
      <c r="S287" s="106"/>
      <c r="T287" s="106"/>
      <c r="U287" s="106"/>
      <c r="V287" s="106"/>
    </row>
    <row r="288" s="66" customFormat="1" customHeight="1" spans="1:22">
      <c r="A288" s="81">
        <v>11</v>
      </c>
      <c r="B288" s="86" t="s">
        <v>718</v>
      </c>
      <c r="C288" s="87"/>
      <c r="D288" s="92">
        <v>43556</v>
      </c>
      <c r="E288" s="90">
        <v>3300</v>
      </c>
      <c r="F288" s="89">
        <v>0.0139</v>
      </c>
      <c r="G288" s="89">
        <v>0.03</v>
      </c>
      <c r="H288" s="86">
        <v>6</v>
      </c>
      <c r="I288" s="86"/>
      <c r="J288" s="108">
        <v>540</v>
      </c>
      <c r="K288" s="109">
        <f t="shared" si="11"/>
        <v>533.5</v>
      </c>
      <c r="L288" s="110" t="s">
        <v>497</v>
      </c>
      <c r="M288" s="106"/>
      <c r="N288" s="106"/>
      <c r="O288" s="106"/>
      <c r="P288" s="106"/>
      <c r="Q288" s="106"/>
      <c r="R288" s="106"/>
      <c r="S288" s="106"/>
      <c r="T288" s="106"/>
      <c r="U288" s="106"/>
      <c r="V288" s="106"/>
    </row>
    <row r="289" s="66" customFormat="1" customHeight="1" spans="1:22">
      <c r="A289" s="81">
        <v>12</v>
      </c>
      <c r="B289" s="86" t="s">
        <v>717</v>
      </c>
      <c r="C289" s="87"/>
      <c r="D289" s="92">
        <v>43647</v>
      </c>
      <c r="E289" s="90">
        <v>2059</v>
      </c>
      <c r="F289" s="89">
        <v>0.0139</v>
      </c>
      <c r="G289" s="89">
        <v>0.03</v>
      </c>
      <c r="H289" s="86">
        <v>6</v>
      </c>
      <c r="I289" s="86"/>
      <c r="J289" s="108">
        <v>336</v>
      </c>
      <c r="K289" s="109">
        <f t="shared" si="11"/>
        <v>332.871666666667</v>
      </c>
      <c r="L289" s="110" t="s">
        <v>497</v>
      </c>
      <c r="M289" s="106"/>
      <c r="N289" s="106"/>
      <c r="O289" s="106"/>
      <c r="P289" s="106"/>
      <c r="Q289" s="106"/>
      <c r="R289" s="106"/>
      <c r="S289" s="106"/>
      <c r="T289" s="106"/>
      <c r="U289" s="106"/>
      <c r="V289" s="106"/>
    </row>
    <row r="290" s="66" customFormat="1" customHeight="1" spans="1:22">
      <c r="A290" s="81">
        <v>13</v>
      </c>
      <c r="B290" s="86" t="s">
        <v>719</v>
      </c>
      <c r="C290" s="87"/>
      <c r="D290" s="92">
        <v>43678</v>
      </c>
      <c r="E290" s="90">
        <v>3980</v>
      </c>
      <c r="F290" s="89">
        <v>0.0139</v>
      </c>
      <c r="G290" s="89">
        <v>0.03</v>
      </c>
      <c r="H290" s="86">
        <v>6</v>
      </c>
      <c r="I290" s="86"/>
      <c r="J290" s="108">
        <v>660</v>
      </c>
      <c r="K290" s="109">
        <f t="shared" si="11"/>
        <v>643.433333333333</v>
      </c>
      <c r="L290" s="110" t="s">
        <v>497</v>
      </c>
      <c r="M290" s="106"/>
      <c r="N290" s="106"/>
      <c r="O290" s="106"/>
      <c r="P290" s="106"/>
      <c r="Q290" s="106"/>
      <c r="R290" s="106"/>
      <c r="S290" s="106"/>
      <c r="T290" s="106"/>
      <c r="U290" s="106"/>
      <c r="V290" s="106"/>
    </row>
    <row r="291" s="66" customFormat="1" customHeight="1" spans="1:22">
      <c r="A291" s="81">
        <v>14</v>
      </c>
      <c r="B291" s="86" t="s">
        <v>720</v>
      </c>
      <c r="C291" s="87"/>
      <c r="D291" s="92">
        <v>43739</v>
      </c>
      <c r="E291" s="90">
        <v>2988</v>
      </c>
      <c r="F291" s="89">
        <v>0.0139</v>
      </c>
      <c r="G291" s="89">
        <v>0.03</v>
      </c>
      <c r="H291" s="86">
        <v>15</v>
      </c>
      <c r="I291" s="86">
        <v>8</v>
      </c>
      <c r="J291" s="108">
        <v>192</v>
      </c>
      <c r="K291" s="109">
        <f>E291*97%/I291</f>
        <v>362.295</v>
      </c>
      <c r="L291" s="110" t="s">
        <v>497</v>
      </c>
      <c r="M291" s="106"/>
      <c r="N291" s="106"/>
      <c r="O291" s="106"/>
      <c r="P291" s="106"/>
      <c r="Q291" s="106"/>
      <c r="R291" s="106"/>
      <c r="S291" s="106"/>
      <c r="T291" s="106"/>
      <c r="U291" s="106"/>
      <c r="V291" s="106"/>
    </row>
    <row r="292" s="66" customFormat="1" customHeight="1" spans="1:22">
      <c r="A292" s="81">
        <v>15</v>
      </c>
      <c r="B292" s="86" t="s">
        <v>721</v>
      </c>
      <c r="C292" s="87"/>
      <c r="D292" s="92">
        <v>43739</v>
      </c>
      <c r="E292" s="90">
        <v>4258</v>
      </c>
      <c r="F292" s="89">
        <v>0.0139</v>
      </c>
      <c r="G292" s="89">
        <v>0.03</v>
      </c>
      <c r="H292" s="86">
        <v>15</v>
      </c>
      <c r="I292" s="86">
        <v>8</v>
      </c>
      <c r="J292" s="108">
        <v>276</v>
      </c>
      <c r="K292" s="109">
        <f>E292*97%/I292</f>
        <v>516.2825</v>
      </c>
      <c r="L292" s="110" t="s">
        <v>497</v>
      </c>
      <c r="M292" s="106"/>
      <c r="N292" s="106"/>
      <c r="O292" s="106"/>
      <c r="P292" s="106"/>
      <c r="Q292" s="106"/>
      <c r="R292" s="106"/>
      <c r="S292" s="106"/>
      <c r="T292" s="106"/>
      <c r="U292" s="106"/>
      <c r="V292" s="106"/>
    </row>
    <row r="293" s="66" customFormat="1" customHeight="1" spans="1:22">
      <c r="A293" s="81">
        <v>16</v>
      </c>
      <c r="B293" s="86" t="s">
        <v>722</v>
      </c>
      <c r="C293" s="87"/>
      <c r="D293" s="92">
        <v>43891</v>
      </c>
      <c r="E293" s="90">
        <v>1200</v>
      </c>
      <c r="F293" s="89">
        <v>0.0139</v>
      </c>
      <c r="G293" s="89">
        <v>0.03</v>
      </c>
      <c r="H293" s="86">
        <v>6</v>
      </c>
      <c r="I293" s="86"/>
      <c r="J293" s="108">
        <v>192</v>
      </c>
      <c r="K293" s="109">
        <f t="shared" si="11"/>
        <v>194</v>
      </c>
      <c r="L293" s="110" t="s">
        <v>497</v>
      </c>
      <c r="M293" s="106"/>
      <c r="N293" s="106"/>
      <c r="O293" s="106"/>
      <c r="P293" s="106"/>
      <c r="Q293" s="106"/>
      <c r="R293" s="106"/>
      <c r="S293" s="106"/>
      <c r="T293" s="106"/>
      <c r="U293" s="106"/>
      <c r="V293" s="106"/>
    </row>
    <row r="294" s="66" customFormat="1" customHeight="1" spans="1:22">
      <c r="A294" s="81">
        <v>17</v>
      </c>
      <c r="B294" s="86" t="s">
        <v>717</v>
      </c>
      <c r="C294" s="87"/>
      <c r="D294" s="92">
        <v>43922</v>
      </c>
      <c r="E294" s="90">
        <v>2999</v>
      </c>
      <c r="F294" s="89">
        <v>0.0139</v>
      </c>
      <c r="G294" s="89">
        <v>0.03</v>
      </c>
      <c r="H294" s="86">
        <v>6</v>
      </c>
      <c r="I294" s="86"/>
      <c r="J294" s="108">
        <v>492</v>
      </c>
      <c r="K294" s="109">
        <f t="shared" si="11"/>
        <v>484.838333333333</v>
      </c>
      <c r="L294" s="110" t="s">
        <v>497</v>
      </c>
      <c r="M294" s="106"/>
      <c r="N294" s="106"/>
      <c r="O294" s="106"/>
      <c r="P294" s="106"/>
      <c r="Q294" s="106"/>
      <c r="R294" s="106"/>
      <c r="S294" s="106"/>
      <c r="T294" s="106"/>
      <c r="U294" s="106"/>
      <c r="V294" s="106"/>
    </row>
    <row r="295" s="66" customFormat="1" customHeight="1" spans="1:22">
      <c r="A295" s="81">
        <v>18</v>
      </c>
      <c r="B295" s="86" t="s">
        <v>714</v>
      </c>
      <c r="C295" s="87"/>
      <c r="D295" s="92">
        <v>44013</v>
      </c>
      <c r="E295" s="90">
        <v>1630</v>
      </c>
      <c r="F295" s="89">
        <v>0.0139</v>
      </c>
      <c r="G295" s="89">
        <v>0.03</v>
      </c>
      <c r="H295" s="86">
        <v>6</v>
      </c>
      <c r="I295" s="86"/>
      <c r="J295" s="108">
        <v>276</v>
      </c>
      <c r="K295" s="109">
        <f t="shared" si="11"/>
        <v>263.516666666667</v>
      </c>
      <c r="L295" s="110" t="s">
        <v>497</v>
      </c>
      <c r="M295" s="106"/>
      <c r="N295" s="106"/>
      <c r="O295" s="106"/>
      <c r="P295" s="106"/>
      <c r="Q295" s="106"/>
      <c r="R295" s="106"/>
      <c r="S295" s="106"/>
      <c r="T295" s="106"/>
      <c r="U295" s="106"/>
      <c r="V295" s="106"/>
    </row>
    <row r="296" s="66" customFormat="1" customHeight="1" spans="1:22">
      <c r="A296" s="81">
        <v>19</v>
      </c>
      <c r="B296" s="87" t="s">
        <v>712</v>
      </c>
      <c r="C296" s="87"/>
      <c r="D296" s="96">
        <v>45108</v>
      </c>
      <c r="E296" s="95">
        <v>14043</v>
      </c>
      <c r="F296" s="89">
        <v>0.0139</v>
      </c>
      <c r="G296" s="89">
        <v>0.03</v>
      </c>
      <c r="H296" s="87">
        <v>6</v>
      </c>
      <c r="I296" s="87"/>
      <c r="J296" s="108">
        <v>2340</v>
      </c>
      <c r="K296" s="109">
        <f t="shared" si="11"/>
        <v>2270.285</v>
      </c>
      <c r="L296" s="110" t="s">
        <v>497</v>
      </c>
      <c r="M296" s="106"/>
      <c r="N296" s="106"/>
      <c r="O296" s="106"/>
      <c r="P296" s="106"/>
      <c r="Q296" s="106"/>
      <c r="R296" s="106"/>
      <c r="S296" s="106"/>
      <c r="T296" s="106"/>
      <c r="U296" s="106"/>
      <c r="V296" s="106"/>
    </row>
    <row r="297" s="66" customFormat="1" customHeight="1" spans="1:22">
      <c r="A297" s="81">
        <v>20</v>
      </c>
      <c r="B297" s="87" t="s">
        <v>811</v>
      </c>
      <c r="C297" s="87"/>
      <c r="D297" s="96">
        <v>45383</v>
      </c>
      <c r="E297" s="123">
        <v>5598</v>
      </c>
      <c r="F297" s="89">
        <v>0.0139</v>
      </c>
      <c r="G297" s="89">
        <v>0.03</v>
      </c>
      <c r="H297" s="87">
        <v>6</v>
      </c>
      <c r="I297" s="87"/>
      <c r="J297" s="108">
        <v>702</v>
      </c>
      <c r="K297" s="109">
        <f>E297*97%/H297/12*8</f>
        <v>603.34</v>
      </c>
      <c r="L297" s="110" t="s">
        <v>497</v>
      </c>
      <c r="M297" s="106"/>
      <c r="N297" s="106"/>
      <c r="O297" s="106"/>
      <c r="P297" s="106"/>
      <c r="Q297" s="106"/>
      <c r="R297" s="106"/>
      <c r="S297" s="106"/>
      <c r="T297" s="106"/>
      <c r="U297" s="106"/>
      <c r="V297" s="106"/>
    </row>
    <row r="298" s="66" customFormat="1" customHeight="1" spans="1:22">
      <c r="A298" s="81">
        <v>21</v>
      </c>
      <c r="B298" s="86" t="s">
        <v>811</v>
      </c>
      <c r="C298" s="87"/>
      <c r="D298" s="96">
        <v>45597</v>
      </c>
      <c r="E298" s="95">
        <v>6380</v>
      </c>
      <c r="F298" s="89">
        <v>0.0139</v>
      </c>
      <c r="G298" s="89">
        <v>0.03</v>
      </c>
      <c r="H298" s="87">
        <v>6</v>
      </c>
      <c r="I298" s="87"/>
      <c r="J298" s="108">
        <v>178</v>
      </c>
      <c r="K298" s="109">
        <f>E298*97%/H298/12*1</f>
        <v>85.9527777777778</v>
      </c>
      <c r="L298" s="110" t="s">
        <v>497</v>
      </c>
      <c r="M298" s="106"/>
      <c r="N298" s="106"/>
      <c r="O298" s="106"/>
      <c r="P298" s="106"/>
      <c r="Q298" s="106"/>
      <c r="R298" s="106"/>
      <c r="S298" s="106"/>
      <c r="T298" s="106"/>
      <c r="U298" s="106"/>
      <c r="V298" s="106"/>
    </row>
    <row r="299" s="66" customFormat="1" customHeight="1" spans="1:22">
      <c r="A299" s="130" t="s">
        <v>723</v>
      </c>
      <c r="B299" s="130"/>
      <c r="C299" s="130"/>
      <c r="D299" s="131"/>
      <c r="E299" s="132">
        <v>36900111.99</v>
      </c>
      <c r="F299" s="133"/>
      <c r="G299" s="133"/>
      <c r="H299" s="131"/>
      <c r="I299" s="131"/>
      <c r="J299" s="132">
        <v>1466317.25</v>
      </c>
      <c r="K299" s="147">
        <f>K6</f>
        <v>1442917.277937</v>
      </c>
      <c r="L299" s="148"/>
      <c r="M299" s="106"/>
      <c r="N299" s="106"/>
      <c r="O299" s="106"/>
      <c r="P299" s="106"/>
      <c r="Q299" s="106"/>
      <c r="R299" s="106"/>
      <c r="S299" s="106"/>
      <c r="T299" s="106"/>
      <c r="U299" s="106"/>
      <c r="V299" s="106"/>
    </row>
    <row r="300" s="66" customFormat="1" customHeight="1" spans="1:22">
      <c r="A300" s="134"/>
      <c r="B300" s="135" t="s">
        <v>724</v>
      </c>
      <c r="C300" s="135" t="s">
        <v>725</v>
      </c>
      <c r="D300" s="136"/>
      <c r="E300" s="137">
        <v>36685371.99</v>
      </c>
      <c r="F300" s="136"/>
      <c r="G300" s="136"/>
      <c r="H300" s="136"/>
      <c r="I300" s="136"/>
      <c r="J300" s="137">
        <v>1474666.25</v>
      </c>
      <c r="K300" s="149"/>
      <c r="L300" s="150"/>
      <c r="M300" s="106"/>
      <c r="N300" s="106"/>
      <c r="O300" s="106"/>
      <c r="P300" s="106"/>
      <c r="Q300" s="106"/>
      <c r="R300" s="106"/>
      <c r="S300" s="106"/>
      <c r="T300" s="106"/>
      <c r="U300" s="106"/>
      <c r="V300" s="106"/>
    </row>
    <row r="301" customHeight="1" spans="1:22">
      <c r="A301" s="138"/>
      <c r="B301" s="139" t="s">
        <v>726</v>
      </c>
      <c r="C301" s="139" t="s">
        <v>676</v>
      </c>
      <c r="D301" s="140"/>
      <c r="E301" s="141">
        <v>214740</v>
      </c>
      <c r="F301" s="140"/>
      <c r="G301" s="140"/>
      <c r="H301" s="140"/>
      <c r="I301" s="140"/>
      <c r="J301" s="141">
        <v>14052</v>
      </c>
      <c r="K301" s="151"/>
      <c r="L301" s="152"/>
      <c r="M301" s="63"/>
      <c r="N301" s="63"/>
      <c r="O301" s="63"/>
      <c r="P301" s="63"/>
      <c r="Q301" s="63"/>
      <c r="R301" s="63"/>
      <c r="S301" s="63"/>
      <c r="T301" s="63"/>
      <c r="U301" s="63"/>
      <c r="V301" s="63"/>
    </row>
    <row r="302" customHeight="1" spans="1:22">
      <c r="A302" s="142"/>
      <c r="B302" s="143" t="s">
        <v>727</v>
      </c>
      <c r="C302" s="143" t="s">
        <v>728</v>
      </c>
      <c r="D302" s="144"/>
      <c r="E302" s="145">
        <v>0</v>
      </c>
      <c r="F302" s="146"/>
      <c r="G302" s="146"/>
      <c r="H302" s="144"/>
      <c r="I302" s="144"/>
      <c r="J302" s="153">
        <v>-22401</v>
      </c>
      <c r="K302" s="151">
        <v>0</v>
      </c>
      <c r="L302" s="154"/>
      <c r="M302" s="63"/>
      <c r="N302" s="63"/>
      <c r="O302" s="63"/>
      <c r="P302" s="63"/>
      <c r="Q302" s="63"/>
      <c r="R302" s="63"/>
      <c r="S302" s="63"/>
      <c r="T302" s="63"/>
      <c r="U302" s="63"/>
      <c r="V302" s="63"/>
    </row>
  </sheetData>
  <autoFilter ref="A5:V302">
    <extLst/>
  </autoFilter>
  <mergeCells count="14">
    <mergeCell ref="B2:L2"/>
    <mergeCell ref="J3:L3"/>
    <mergeCell ref="A299:C299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47916666666667" right="0.747916666666667" top="0.984027777777778" bottom="0.984027777777778" header="0.511111111111111" footer="0.511111111111111"/>
  <pageSetup paperSize="9" scale="45" orientation="portrait" blackAndWhite="1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tabSelected="1" workbookViewId="0">
      <selection activeCell="P17" sqref="P17"/>
    </sheetView>
  </sheetViews>
  <sheetFormatPr defaultColWidth="9" defaultRowHeight="14.25"/>
  <cols>
    <col min="2" max="2" width="15.5" customWidth="1"/>
    <col min="4" max="4" width="12.625"/>
    <col min="5" max="5" width="9.25"/>
    <col min="8" max="8" width="10.125"/>
    <col min="9" max="9" width="31.625" customWidth="1"/>
  </cols>
  <sheetData>
    <row r="1" s="28" customFormat="1" ht="26.1" customHeight="1" spans="2:8">
      <c r="B1" s="31" t="s">
        <v>812</v>
      </c>
      <c r="E1" s="32"/>
      <c r="H1" s="32"/>
    </row>
    <row r="2" s="28" customFormat="1" ht="26.1" customHeight="1" spans="2:8">
      <c r="B2" s="28" t="s">
        <v>813</v>
      </c>
      <c r="E2" s="32"/>
      <c r="H2" s="32"/>
    </row>
    <row r="3" s="29" customFormat="1" ht="26.1" customHeight="1" spans="2:9">
      <c r="B3" s="33" t="s">
        <v>2</v>
      </c>
      <c r="E3" s="34"/>
      <c r="H3" s="35" t="s">
        <v>478</v>
      </c>
      <c r="I3" s="35"/>
    </row>
    <row r="4" s="29" customFormat="1" ht="26.1" customHeight="1" spans="1:9">
      <c r="A4" s="36" t="s">
        <v>479</v>
      </c>
      <c r="B4" s="37" t="s">
        <v>814</v>
      </c>
      <c r="C4" s="38" t="s">
        <v>481</v>
      </c>
      <c r="D4" s="39" t="s">
        <v>815</v>
      </c>
      <c r="E4" s="39" t="s">
        <v>816</v>
      </c>
      <c r="F4" s="39" t="s">
        <v>817</v>
      </c>
      <c r="G4" s="39" t="s">
        <v>818</v>
      </c>
      <c r="H4" s="40" t="s">
        <v>819</v>
      </c>
      <c r="I4" s="38" t="s">
        <v>24</v>
      </c>
    </row>
    <row r="5" s="29" customFormat="1" ht="26.1" customHeight="1" spans="1:9">
      <c r="A5" s="41"/>
      <c r="B5" s="37"/>
      <c r="C5" s="38"/>
      <c r="D5" s="42"/>
      <c r="E5" s="42"/>
      <c r="F5" s="42"/>
      <c r="G5" s="42"/>
      <c r="H5" s="43"/>
      <c r="I5" s="38" t="s">
        <v>490</v>
      </c>
    </row>
    <row r="6" s="30" customFormat="1" ht="26.1" customHeight="1" spans="1:20">
      <c r="A6" s="44" t="s">
        <v>492</v>
      </c>
      <c r="B6" s="45" t="s">
        <v>820</v>
      </c>
      <c r="C6" s="46"/>
      <c r="D6" s="47"/>
      <c r="E6" s="48"/>
      <c r="F6" s="48"/>
      <c r="G6" s="46"/>
      <c r="H6" s="46"/>
      <c r="I6" s="46"/>
      <c r="J6" s="62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s="30" customFormat="1" ht="36" customHeight="1" spans="1:20">
      <c r="A7" s="44"/>
      <c r="B7" s="49" t="s">
        <v>821</v>
      </c>
      <c r="C7" s="46"/>
      <c r="D7" s="50">
        <v>38322</v>
      </c>
      <c r="E7" s="48">
        <v>0</v>
      </c>
      <c r="F7" s="48">
        <v>50</v>
      </c>
      <c r="G7" s="48">
        <v>0</v>
      </c>
      <c r="H7" s="48">
        <v>0</v>
      </c>
      <c r="I7" s="46" t="s">
        <v>822</v>
      </c>
      <c r="J7" s="62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s="30" customFormat="1" ht="26.1" customHeight="1" spans="1:20">
      <c r="A8" s="51" t="s">
        <v>823</v>
      </c>
      <c r="B8" s="45" t="s">
        <v>824</v>
      </c>
      <c r="C8" s="52"/>
      <c r="D8" s="53"/>
      <c r="E8" s="54"/>
      <c r="F8" s="55"/>
      <c r="G8" s="53"/>
      <c r="H8" s="56"/>
      <c r="I8" s="53"/>
      <c r="J8" s="62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s="30" customFormat="1" ht="26.1" customHeight="1" spans="1:20">
      <c r="A9" s="51"/>
      <c r="B9" s="51"/>
      <c r="C9" s="52"/>
      <c r="D9" s="53"/>
      <c r="E9" s="54"/>
      <c r="F9" s="55"/>
      <c r="G9" s="53"/>
      <c r="H9" s="56"/>
      <c r="I9" s="53"/>
      <c r="J9" s="62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s="30" customFormat="1" ht="26.1" customHeight="1" spans="1:20">
      <c r="A10" s="57" t="s">
        <v>723</v>
      </c>
      <c r="B10" s="57"/>
      <c r="C10" s="57"/>
      <c r="D10" s="58"/>
      <c r="E10" s="59"/>
      <c r="F10" s="60"/>
      <c r="G10" s="58"/>
      <c r="H10" s="61"/>
      <c r="I10" s="58"/>
      <c r="J10" s="62"/>
      <c r="K10" s="63"/>
      <c r="L10" s="63"/>
      <c r="M10" s="63"/>
      <c r="N10" s="63"/>
      <c r="O10" s="63"/>
      <c r="P10" s="63"/>
      <c r="Q10" s="63"/>
      <c r="R10" s="63"/>
      <c r="S10" s="63"/>
      <c r="T10" s="63"/>
    </row>
  </sheetData>
  <mergeCells count="11">
    <mergeCell ref="B2:I2"/>
    <mergeCell ref="H3:I3"/>
    <mergeCell ref="A10:C10"/>
    <mergeCell ref="A4:A5"/>
    <mergeCell ref="B4:B5"/>
    <mergeCell ref="C4:C5"/>
    <mergeCell ref="D4:D5"/>
    <mergeCell ref="E4:E5"/>
    <mergeCell ref="F4:F5"/>
    <mergeCell ref="G4:G5"/>
    <mergeCell ref="H4:H5"/>
  </mergeCells>
  <pageMargins left="0.75" right="0.75" top="1" bottom="1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34"/>
  </sheetPr>
  <dimension ref="A1:F29"/>
  <sheetViews>
    <sheetView workbookViewId="0">
      <selection activeCell="C5" sqref="C5"/>
    </sheetView>
  </sheetViews>
  <sheetFormatPr defaultColWidth="9" defaultRowHeight="16.9" customHeight="1" outlineLevelCol="5"/>
  <cols>
    <col min="1" max="1" width="31.5" style="3" customWidth="1"/>
    <col min="2" max="2" width="15.5" style="3" customWidth="1"/>
    <col min="3" max="3" width="15.75" style="4" customWidth="1"/>
    <col min="4" max="4" width="15.875" style="4" customWidth="1"/>
    <col min="5" max="5" width="15.5" style="4" customWidth="1"/>
    <col min="6" max="6" width="10.125" style="5" customWidth="1"/>
    <col min="7" max="7" width="11.625" style="5"/>
    <col min="8" max="14" width="9" style="5"/>
    <col min="15" max="16384" width="9" style="3"/>
  </cols>
  <sheetData>
    <row r="1" ht="24.75" customHeight="1" spans="1:2">
      <c r="A1" s="6" t="s">
        <v>825</v>
      </c>
      <c r="B1" s="6"/>
    </row>
    <row r="2" ht="36.75" customHeight="1" spans="1:6">
      <c r="A2" s="7" t="s">
        <v>826</v>
      </c>
      <c r="B2" s="7"/>
      <c r="C2" s="7"/>
      <c r="D2" s="7"/>
      <c r="E2" s="7"/>
      <c r="F2" s="7"/>
    </row>
    <row r="3" ht="27.95" customHeight="1" spans="1:6">
      <c r="A3" s="8" t="s">
        <v>19</v>
      </c>
      <c r="B3" s="9" t="s">
        <v>20</v>
      </c>
      <c r="C3" s="10" t="s">
        <v>827</v>
      </c>
      <c r="D3" s="10" t="s">
        <v>828</v>
      </c>
      <c r="E3" s="10" t="s">
        <v>829</v>
      </c>
      <c r="F3" s="11" t="s">
        <v>24</v>
      </c>
    </row>
    <row r="4" ht="27.95" customHeight="1" spans="1:6">
      <c r="A4" s="12" t="s">
        <v>830</v>
      </c>
      <c r="B4" s="13" t="s">
        <v>831</v>
      </c>
      <c r="C4" s="14">
        <f>C5+C6+C7+C13+C14+C15</f>
        <v>143459.92</v>
      </c>
      <c r="D4" s="14">
        <f>D5+D6+D7+D13+D14+D15</f>
        <v>341602.18</v>
      </c>
      <c r="E4" s="14">
        <f>E5+E6+E7+E13+E14+E15</f>
        <v>337480.0524</v>
      </c>
      <c r="F4" s="15"/>
    </row>
    <row r="5" ht="27.95" customHeight="1" spans="1:6">
      <c r="A5" s="12" t="s">
        <v>832</v>
      </c>
      <c r="B5" s="13" t="s">
        <v>833</v>
      </c>
      <c r="C5" s="14">
        <v>88480</v>
      </c>
      <c r="D5" s="14">
        <v>256940</v>
      </c>
      <c r="E5" s="14">
        <v>252025.16</v>
      </c>
      <c r="F5" s="15"/>
    </row>
    <row r="6" ht="27.95" customHeight="1" spans="1:6">
      <c r="A6" s="12" t="s">
        <v>834</v>
      </c>
      <c r="B6" s="13" t="s">
        <v>835</v>
      </c>
      <c r="C6" s="14">
        <f>C5*14%</f>
        <v>12387.2</v>
      </c>
      <c r="D6" s="14">
        <f>D5*14%</f>
        <v>35971.6</v>
      </c>
      <c r="E6" s="14">
        <f>E5*14%</f>
        <v>35283.5224</v>
      </c>
      <c r="F6" s="15"/>
    </row>
    <row r="7" ht="27.95" customHeight="1" spans="1:6">
      <c r="A7" s="12" t="s">
        <v>836</v>
      </c>
      <c r="B7" s="13" t="s">
        <v>837</v>
      </c>
      <c r="C7" s="14">
        <v>42592.72</v>
      </c>
      <c r="D7" s="14">
        <v>48690.58</v>
      </c>
      <c r="E7" s="14">
        <v>50171.37</v>
      </c>
      <c r="F7" s="15"/>
    </row>
    <row r="8" ht="27.95" customHeight="1" spans="1:6">
      <c r="A8" s="17" t="s">
        <v>838</v>
      </c>
      <c r="B8" s="13" t="s">
        <v>839</v>
      </c>
      <c r="C8" s="18"/>
      <c r="D8" s="25"/>
      <c r="E8" s="25"/>
      <c r="F8" s="19"/>
    </row>
    <row r="9" ht="27.95" customHeight="1" spans="1:6">
      <c r="A9" s="17" t="s">
        <v>840</v>
      </c>
      <c r="B9" s="13" t="s">
        <v>841</v>
      </c>
      <c r="C9" s="18"/>
      <c r="D9" s="25"/>
      <c r="E9" s="25"/>
      <c r="F9" s="19"/>
    </row>
    <row r="10" ht="27.95" customHeight="1" spans="1:6">
      <c r="A10" s="17" t="s">
        <v>842</v>
      </c>
      <c r="B10" s="13" t="s">
        <v>843</v>
      </c>
      <c r="C10" s="18"/>
      <c r="D10" s="25"/>
      <c r="E10" s="25"/>
      <c r="F10" s="19"/>
    </row>
    <row r="11" ht="27.95" customHeight="1" spans="1:6">
      <c r="A11" s="17" t="s">
        <v>844</v>
      </c>
      <c r="B11" s="13" t="s">
        <v>845</v>
      </c>
      <c r="C11" s="18"/>
      <c r="D11" s="25"/>
      <c r="E11" s="25"/>
      <c r="F11" s="19"/>
    </row>
    <row r="12" ht="27.95" customHeight="1" spans="1:6">
      <c r="A12" s="17" t="s">
        <v>846</v>
      </c>
      <c r="B12" s="13" t="s">
        <v>847</v>
      </c>
      <c r="C12" s="18"/>
      <c r="D12" s="25"/>
      <c r="E12" s="25"/>
      <c r="F12" s="20"/>
    </row>
    <row r="13" ht="27.95" customHeight="1" spans="1:6">
      <c r="A13" s="12" t="s">
        <v>848</v>
      </c>
      <c r="B13" s="13" t="s">
        <v>849</v>
      </c>
      <c r="C13" s="14"/>
      <c r="D13" s="14"/>
      <c r="E13" s="14"/>
      <c r="F13" s="15"/>
    </row>
    <row r="14" ht="27.95" customHeight="1" spans="1:6">
      <c r="A14" s="12" t="s">
        <v>850</v>
      </c>
      <c r="B14" s="13" t="s">
        <v>851</v>
      </c>
      <c r="C14" s="14"/>
      <c r="D14" s="14"/>
      <c r="E14" s="14"/>
      <c r="F14" s="15"/>
    </row>
    <row r="15" ht="27.95" customHeight="1" spans="1:6">
      <c r="A15" s="12" t="s">
        <v>852</v>
      </c>
      <c r="B15" s="13" t="s">
        <v>853</v>
      </c>
      <c r="C15" s="14"/>
      <c r="D15" s="14"/>
      <c r="E15" s="14"/>
      <c r="F15" s="15"/>
    </row>
    <row r="16" ht="27.95" customHeight="1" spans="1:6">
      <c r="A16" s="12" t="s">
        <v>854</v>
      </c>
      <c r="B16" s="13" t="s">
        <v>855</v>
      </c>
      <c r="C16" s="14"/>
      <c r="D16" s="14"/>
      <c r="E16" s="14"/>
      <c r="F16" s="15"/>
    </row>
    <row r="17" ht="27.95" customHeight="1" spans="1:6">
      <c r="A17" s="12" t="s">
        <v>856</v>
      </c>
      <c r="B17" s="13" t="s">
        <v>857</v>
      </c>
      <c r="C17" s="14"/>
      <c r="D17" s="14"/>
      <c r="E17" s="14"/>
      <c r="F17" s="15"/>
    </row>
    <row r="18" ht="27.95" customHeight="1" spans="1:6">
      <c r="A18" s="12" t="s">
        <v>858</v>
      </c>
      <c r="B18" s="13" t="s">
        <v>859</v>
      </c>
      <c r="C18" s="14"/>
      <c r="D18" s="14"/>
      <c r="E18" s="14"/>
      <c r="F18" s="15"/>
    </row>
    <row r="19" ht="27.95" customHeight="1" spans="1:6">
      <c r="A19" s="12" t="s">
        <v>834</v>
      </c>
      <c r="B19" s="13" t="s">
        <v>860</v>
      </c>
      <c r="C19" s="14"/>
      <c r="D19" s="14"/>
      <c r="E19" s="14"/>
      <c r="F19" s="15"/>
    </row>
    <row r="20" ht="27.95" customHeight="1" spans="1:6">
      <c r="A20" s="12" t="s">
        <v>836</v>
      </c>
      <c r="B20" s="13" t="s">
        <v>861</v>
      </c>
      <c r="C20" s="14"/>
      <c r="D20" s="14"/>
      <c r="E20" s="14"/>
      <c r="F20" s="15"/>
    </row>
    <row r="21" ht="27.95" customHeight="1" spans="1:6">
      <c r="A21" s="17" t="s">
        <v>838</v>
      </c>
      <c r="B21" s="13" t="s">
        <v>862</v>
      </c>
      <c r="C21" s="18"/>
      <c r="D21" s="25"/>
      <c r="E21" s="25"/>
      <c r="F21" s="19"/>
    </row>
    <row r="22" ht="27.95" customHeight="1" spans="1:6">
      <c r="A22" s="17" t="s">
        <v>840</v>
      </c>
      <c r="B22" s="13" t="s">
        <v>863</v>
      </c>
      <c r="C22" s="18"/>
      <c r="D22" s="25"/>
      <c r="E22" s="25"/>
      <c r="F22" s="20"/>
    </row>
    <row r="23" ht="27.95" customHeight="1" spans="1:6">
      <c r="A23" s="17" t="s">
        <v>842</v>
      </c>
      <c r="B23" s="13" t="s">
        <v>864</v>
      </c>
      <c r="C23" s="18"/>
      <c r="D23" s="25"/>
      <c r="E23" s="25"/>
      <c r="F23" s="20"/>
    </row>
    <row r="24" ht="27.95" customHeight="1" spans="1:6">
      <c r="A24" s="17" t="s">
        <v>844</v>
      </c>
      <c r="B24" s="13" t="s">
        <v>865</v>
      </c>
      <c r="C24" s="18"/>
      <c r="D24" s="25"/>
      <c r="E24" s="25"/>
      <c r="F24" s="20"/>
    </row>
    <row r="25" ht="27.95" customHeight="1" spans="1:6">
      <c r="A25" s="17" t="s">
        <v>846</v>
      </c>
      <c r="B25" s="13" t="s">
        <v>866</v>
      </c>
      <c r="C25" s="18"/>
      <c r="D25" s="25"/>
      <c r="E25" s="25"/>
      <c r="F25" s="20"/>
    </row>
    <row r="26" ht="27.95" customHeight="1" spans="1:6">
      <c r="A26" s="12" t="s">
        <v>848</v>
      </c>
      <c r="B26" s="13" t="s">
        <v>867</v>
      </c>
      <c r="C26" s="14"/>
      <c r="D26" s="14"/>
      <c r="E26" s="14"/>
      <c r="F26" s="15"/>
    </row>
    <row r="27" ht="27.95" customHeight="1" spans="1:6">
      <c r="A27" s="12" t="s">
        <v>850</v>
      </c>
      <c r="B27" s="13" t="s">
        <v>868</v>
      </c>
      <c r="C27" s="14"/>
      <c r="D27" s="14"/>
      <c r="E27" s="14"/>
      <c r="F27" s="15"/>
    </row>
    <row r="28" ht="27.95" customHeight="1" spans="1:6">
      <c r="A28" s="12" t="s">
        <v>852</v>
      </c>
      <c r="B28" s="13" t="s">
        <v>869</v>
      </c>
      <c r="C28" s="14"/>
      <c r="D28" s="14"/>
      <c r="E28" s="14"/>
      <c r="F28" s="15"/>
    </row>
    <row r="29" ht="27.95" customHeight="1" spans="1:6">
      <c r="A29" s="21" t="s">
        <v>854</v>
      </c>
      <c r="B29" s="22" t="s">
        <v>870</v>
      </c>
      <c r="C29" s="26"/>
      <c r="D29" s="26"/>
      <c r="E29" s="26"/>
      <c r="F29" s="27"/>
    </row>
  </sheetData>
  <mergeCells count="1">
    <mergeCell ref="A2:F2"/>
  </mergeCells>
  <printOptions horizontalCentered="1" verticalCentered="1"/>
  <pageMargins left="0.55" right="0.55" top="0.389583333333333" bottom="0.589583333333333" header="0.469444444444444" footer="0.509722222222222"/>
  <pageSetup paperSize="9" scale="82" orientation="portrait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34"/>
  </sheetPr>
  <dimension ref="A1:G29"/>
  <sheetViews>
    <sheetView workbookViewId="0">
      <selection activeCell="C5" sqref="C5"/>
    </sheetView>
  </sheetViews>
  <sheetFormatPr defaultColWidth="9" defaultRowHeight="16.9" customHeight="1" outlineLevelCol="6"/>
  <cols>
    <col min="1" max="1" width="31.5" style="3" customWidth="1"/>
    <col min="2" max="2" width="15.5" style="3" customWidth="1"/>
    <col min="3" max="3" width="15.75" style="4" customWidth="1"/>
    <col min="4" max="4" width="15.875" style="4" customWidth="1"/>
    <col min="5" max="5" width="15.5" style="4" customWidth="1"/>
    <col min="6" max="6" width="10.125" style="5" customWidth="1"/>
    <col min="7" max="7" width="11.625" style="5"/>
    <col min="8" max="14" width="9" style="5"/>
    <col min="15" max="16384" width="9" style="3"/>
  </cols>
  <sheetData>
    <row r="1" ht="24.75" customHeight="1" spans="1:2">
      <c r="A1" s="6" t="s">
        <v>871</v>
      </c>
      <c r="B1" s="6"/>
    </row>
    <row r="2" ht="36.75" customHeight="1" spans="1:6">
      <c r="A2" s="7" t="s">
        <v>826</v>
      </c>
      <c r="B2" s="7"/>
      <c r="C2" s="7"/>
      <c r="D2" s="7"/>
      <c r="E2" s="7"/>
      <c r="F2" s="7"/>
    </row>
    <row r="3" ht="27.95" customHeight="1" spans="1:6">
      <c r="A3" s="8" t="s">
        <v>19</v>
      </c>
      <c r="B3" s="9" t="s">
        <v>20</v>
      </c>
      <c r="C3" s="10" t="s">
        <v>827</v>
      </c>
      <c r="D3" s="10" t="s">
        <v>828</v>
      </c>
      <c r="E3" s="10" t="s">
        <v>829</v>
      </c>
      <c r="F3" s="11" t="s">
        <v>24</v>
      </c>
    </row>
    <row r="4" ht="27.95" customHeight="1" spans="1:6">
      <c r="A4" s="12" t="s">
        <v>872</v>
      </c>
      <c r="B4" s="13" t="s">
        <v>873</v>
      </c>
      <c r="C4" s="14">
        <f>SUM(C5:C15)</f>
        <v>883247.24</v>
      </c>
      <c r="D4" s="14">
        <f>SUM(D5:D15)</f>
        <v>752332.68</v>
      </c>
      <c r="E4" s="14">
        <f>SUM(E5:E15)</f>
        <v>725607.52</v>
      </c>
      <c r="F4" s="15"/>
    </row>
    <row r="5" ht="27.95" customHeight="1" spans="1:6">
      <c r="A5" s="12" t="s">
        <v>874</v>
      </c>
      <c r="B5" s="13" t="s">
        <v>875</v>
      </c>
      <c r="C5" s="14">
        <f>799060-C18</f>
        <v>746260</v>
      </c>
      <c r="D5" s="14">
        <f>643333.33-52800</f>
        <v>590533.33</v>
      </c>
      <c r="E5" s="14">
        <f>610000-52800</f>
        <v>557200</v>
      </c>
      <c r="F5" s="15"/>
    </row>
    <row r="6" ht="27.95" customHeight="1" spans="1:6">
      <c r="A6" s="12" t="s">
        <v>834</v>
      </c>
      <c r="B6" s="13" t="s">
        <v>876</v>
      </c>
      <c r="C6" s="14">
        <v>62113.6</v>
      </c>
      <c r="D6" s="14">
        <v>52897.5</v>
      </c>
      <c r="E6" s="14">
        <v>58346.5</v>
      </c>
      <c r="F6" s="15"/>
    </row>
    <row r="7" ht="27.95" customHeight="1" spans="1:7">
      <c r="A7" s="12" t="s">
        <v>836</v>
      </c>
      <c r="B7" s="13" t="s">
        <v>877</v>
      </c>
      <c r="C7" s="14">
        <f>131331.86-C20-42592.72</f>
        <v>74873.64</v>
      </c>
      <c r="D7" s="14">
        <f>173432.31-D20-48690.58</f>
        <v>108901.85</v>
      </c>
      <c r="E7" s="14">
        <f>177068.75-E20-50171.37</f>
        <v>110061.02</v>
      </c>
      <c r="F7" s="15"/>
      <c r="G7" s="16"/>
    </row>
    <row r="8" ht="27.95" customHeight="1" spans="1:7">
      <c r="A8" s="17" t="s">
        <v>838</v>
      </c>
      <c r="B8" s="13" t="s">
        <v>878</v>
      </c>
      <c r="C8" s="18"/>
      <c r="D8" s="18"/>
      <c r="E8" s="18"/>
      <c r="F8" s="19"/>
      <c r="G8" s="16"/>
    </row>
    <row r="9" ht="27.95" customHeight="1" spans="1:7">
      <c r="A9" s="17" t="s">
        <v>840</v>
      </c>
      <c r="B9" s="13" t="s">
        <v>879</v>
      </c>
      <c r="C9" s="18"/>
      <c r="D9" s="18"/>
      <c r="E9" s="18"/>
      <c r="F9" s="19"/>
      <c r="G9" s="16"/>
    </row>
    <row r="10" ht="27.95" customHeight="1" spans="1:7">
      <c r="A10" s="17" t="s">
        <v>842</v>
      </c>
      <c r="B10" s="13" t="s">
        <v>880</v>
      </c>
      <c r="C10" s="18"/>
      <c r="D10" s="18"/>
      <c r="E10" s="18"/>
      <c r="F10" s="19"/>
      <c r="G10" s="16"/>
    </row>
    <row r="11" ht="27.95" customHeight="1" spans="1:7">
      <c r="A11" s="17" t="s">
        <v>844</v>
      </c>
      <c r="B11" s="13" t="s">
        <v>881</v>
      </c>
      <c r="C11" s="18"/>
      <c r="D11" s="18"/>
      <c r="E11" s="18"/>
      <c r="F11" s="19"/>
      <c r="G11" s="16"/>
    </row>
    <row r="12" ht="27.95" customHeight="1" spans="1:7">
      <c r="A12" s="17" t="s">
        <v>846</v>
      </c>
      <c r="B12" s="13" t="s">
        <v>882</v>
      </c>
      <c r="C12" s="18"/>
      <c r="D12" s="18"/>
      <c r="E12" s="18"/>
      <c r="F12" s="20"/>
      <c r="G12" s="16"/>
    </row>
    <row r="13" ht="27.95" customHeight="1" spans="1:6">
      <c r="A13" s="12" t="s">
        <v>848</v>
      </c>
      <c r="B13" s="13" t="s">
        <v>883</v>
      </c>
      <c r="C13" s="14"/>
      <c r="D13" s="14"/>
      <c r="E13" s="14"/>
      <c r="F13" s="15"/>
    </row>
    <row r="14" ht="27.95" customHeight="1" spans="1:6">
      <c r="A14" s="12" t="s">
        <v>850</v>
      </c>
      <c r="B14" s="13" t="s">
        <v>884</v>
      </c>
      <c r="C14" s="14"/>
      <c r="D14" s="14"/>
      <c r="E14" s="14"/>
      <c r="F14" s="15"/>
    </row>
    <row r="15" ht="27.95" customHeight="1" spans="1:6">
      <c r="A15" s="12" t="s">
        <v>852</v>
      </c>
      <c r="B15" s="13" t="s">
        <v>885</v>
      </c>
      <c r="C15" s="14"/>
      <c r="D15" s="14"/>
      <c r="E15" s="14"/>
      <c r="F15" s="15"/>
    </row>
    <row r="16" ht="27.95" customHeight="1" spans="1:6">
      <c r="A16" s="12" t="s">
        <v>854</v>
      </c>
      <c r="B16" s="13" t="s">
        <v>886</v>
      </c>
      <c r="C16" s="14"/>
      <c r="D16" s="14"/>
      <c r="E16" s="14"/>
      <c r="F16" s="15"/>
    </row>
    <row r="17" ht="27.95" customHeight="1" spans="1:6">
      <c r="A17" s="12" t="s">
        <v>887</v>
      </c>
      <c r="B17" s="13" t="s">
        <v>888</v>
      </c>
      <c r="C17" s="14">
        <f>C18+C19+C20+C26+C27+C28</f>
        <v>74057.5</v>
      </c>
      <c r="D17" s="14">
        <f>D18+D19+D20+D26+D27+D28</f>
        <v>76031.88</v>
      </c>
      <c r="E17" s="14">
        <f>E18+E19+E20+E26+E27+E28</f>
        <v>69674.0742857143</v>
      </c>
      <c r="F17" s="15"/>
    </row>
    <row r="18" ht="27.95" customHeight="1" spans="1:6">
      <c r="A18" s="12" t="s">
        <v>889</v>
      </c>
      <c r="B18" s="13" t="s">
        <v>890</v>
      </c>
      <c r="C18" s="14">
        <f>52800</f>
        <v>52800</v>
      </c>
      <c r="D18" s="14">
        <f>52800</f>
        <v>52800</v>
      </c>
      <c r="E18" s="14">
        <f>52800</f>
        <v>52800</v>
      </c>
      <c r="F18" s="15"/>
    </row>
    <row r="19" ht="27.95" customHeight="1" spans="1:6">
      <c r="A19" s="12" t="s">
        <v>834</v>
      </c>
      <c r="B19" s="13" t="s">
        <v>891</v>
      </c>
      <c r="C19" s="14">
        <f>C18*14/100</f>
        <v>7392</v>
      </c>
      <c r="D19" s="14">
        <f>D18*14/100</f>
        <v>7392</v>
      </c>
      <c r="E19" s="14">
        <f>E18/14/100</f>
        <v>37.7142857142857</v>
      </c>
      <c r="F19" s="15"/>
    </row>
    <row r="20" ht="27.95" customHeight="1" spans="1:6">
      <c r="A20" s="12" t="s">
        <v>836</v>
      </c>
      <c r="B20" s="13" t="s">
        <v>892</v>
      </c>
      <c r="C20" s="14">
        <v>13865.5</v>
      </c>
      <c r="D20" s="14">
        <v>15839.88</v>
      </c>
      <c r="E20" s="14">
        <v>16836.36</v>
      </c>
      <c r="F20" s="15"/>
    </row>
    <row r="21" ht="27.95" customHeight="1" spans="1:6">
      <c r="A21" s="17" t="s">
        <v>838</v>
      </c>
      <c r="B21" s="13" t="s">
        <v>893</v>
      </c>
      <c r="C21" s="18"/>
      <c r="D21" s="18"/>
      <c r="E21" s="18"/>
      <c r="F21" s="19"/>
    </row>
    <row r="22" ht="27.95" customHeight="1" spans="1:6">
      <c r="A22" s="17" t="s">
        <v>840</v>
      </c>
      <c r="B22" s="13" t="s">
        <v>894</v>
      </c>
      <c r="C22" s="18"/>
      <c r="D22" s="18"/>
      <c r="E22" s="18"/>
      <c r="F22" s="19"/>
    </row>
    <row r="23" ht="27.95" customHeight="1" spans="1:6">
      <c r="A23" s="17" t="s">
        <v>842</v>
      </c>
      <c r="B23" s="13" t="s">
        <v>895</v>
      </c>
      <c r="C23" s="18"/>
      <c r="D23" s="18"/>
      <c r="E23" s="18"/>
      <c r="F23" s="19"/>
    </row>
    <row r="24" ht="27.95" customHeight="1" spans="1:6">
      <c r="A24" s="17" t="s">
        <v>844</v>
      </c>
      <c r="B24" s="13" t="s">
        <v>896</v>
      </c>
      <c r="C24" s="18"/>
      <c r="D24" s="18"/>
      <c r="E24" s="18"/>
      <c r="F24" s="19"/>
    </row>
    <row r="25" ht="27.95" customHeight="1" spans="1:6">
      <c r="A25" s="17" t="s">
        <v>846</v>
      </c>
      <c r="B25" s="13" t="s">
        <v>897</v>
      </c>
      <c r="C25" s="18"/>
      <c r="D25" s="18"/>
      <c r="E25" s="18"/>
      <c r="F25" s="20"/>
    </row>
    <row r="26" ht="27.95" customHeight="1" spans="1:6">
      <c r="A26" s="12" t="s">
        <v>848</v>
      </c>
      <c r="B26" s="13" t="s">
        <v>898</v>
      </c>
      <c r="C26" s="14"/>
      <c r="D26" s="14"/>
      <c r="E26" s="14"/>
      <c r="F26" s="15"/>
    </row>
    <row r="27" ht="27.95" customHeight="1" spans="1:6">
      <c r="A27" s="12" t="s">
        <v>850</v>
      </c>
      <c r="B27" s="13" t="s">
        <v>899</v>
      </c>
      <c r="C27" s="14"/>
      <c r="D27" s="14"/>
      <c r="E27" s="14"/>
      <c r="F27" s="15"/>
    </row>
    <row r="28" ht="27.95" customHeight="1" spans="1:6">
      <c r="A28" s="12" t="s">
        <v>852</v>
      </c>
      <c r="B28" s="13" t="s">
        <v>900</v>
      </c>
      <c r="C28" s="14"/>
      <c r="D28" s="14"/>
      <c r="E28" s="14"/>
      <c r="F28" s="15"/>
    </row>
    <row r="29" ht="26.1" customHeight="1" spans="1:6">
      <c r="A29" s="21" t="s">
        <v>901</v>
      </c>
      <c r="B29" s="22" t="s">
        <v>902</v>
      </c>
      <c r="C29" s="23"/>
      <c r="D29" s="23"/>
      <c r="E29" s="23"/>
      <c r="F29" s="24"/>
    </row>
  </sheetData>
  <mergeCells count="1">
    <mergeCell ref="A2:F2"/>
  </mergeCells>
  <printOptions horizontalCentered="1" verticalCentered="1"/>
  <pageMargins left="0.55" right="0.55" top="0.389583333333333" bottom="0.589583333333333" header="0.469444444444444" footer="0.509722222222222"/>
  <pageSetup paperSize="9" scale="82" orientation="portrait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S37"/>
  <sheetViews>
    <sheetView topLeftCell="K1" workbookViewId="0">
      <selection activeCell="C5" sqref="C5"/>
    </sheetView>
  </sheetViews>
  <sheetFormatPr defaultColWidth="9" defaultRowHeight="14.25"/>
  <cols>
    <col min="12" max="18" width="15.5" customWidth="1"/>
  </cols>
  <sheetData>
    <row r="2" spans="2:18">
      <c r="B2" s="1" t="s">
        <v>903</v>
      </c>
      <c r="C2" s="1"/>
      <c r="D2" s="1"/>
      <c r="E2" s="1"/>
      <c r="F2" s="1"/>
      <c r="G2" s="1"/>
      <c r="H2" s="1"/>
      <c r="I2" s="1"/>
      <c r="K2" s="1" t="s">
        <v>904</v>
      </c>
      <c r="L2" s="1"/>
      <c r="M2" s="1"/>
      <c r="N2" s="1"/>
      <c r="O2" s="1"/>
      <c r="P2" s="1"/>
      <c r="Q2" s="1"/>
      <c r="R2" s="1"/>
    </row>
    <row r="3" spans="2:18">
      <c r="B3" s="1">
        <v>2015</v>
      </c>
      <c r="C3" s="1"/>
      <c r="E3" s="1">
        <v>2016</v>
      </c>
      <c r="F3" s="1"/>
      <c r="H3" s="1">
        <v>2017</v>
      </c>
      <c r="I3" s="1"/>
      <c r="K3" s="1" t="s">
        <v>905</v>
      </c>
      <c r="L3" s="1">
        <v>2014</v>
      </c>
      <c r="M3" s="1"/>
      <c r="N3" s="1">
        <v>2015</v>
      </c>
      <c r="O3" s="1"/>
      <c r="P3" s="1">
        <v>2016</v>
      </c>
      <c r="Q3" s="1"/>
      <c r="R3" s="1">
        <v>2017</v>
      </c>
    </row>
    <row r="4" spans="2:19">
      <c r="B4" s="1" t="s">
        <v>906</v>
      </c>
      <c r="C4" s="1" t="s">
        <v>907</v>
      </c>
      <c r="E4" s="1" t="s">
        <v>906</v>
      </c>
      <c r="F4" s="1" t="s">
        <v>907</v>
      </c>
      <c r="H4" s="1" t="s">
        <v>906</v>
      </c>
      <c r="I4" s="1" t="s">
        <v>907</v>
      </c>
      <c r="K4" s="1"/>
      <c r="L4" s="1" t="s">
        <v>908</v>
      </c>
      <c r="M4" s="1" t="s">
        <v>909</v>
      </c>
      <c r="N4" s="1" t="s">
        <v>908</v>
      </c>
      <c r="O4" s="1" t="s">
        <v>909</v>
      </c>
      <c r="P4" s="1" t="s">
        <v>908</v>
      </c>
      <c r="Q4" s="1" t="s">
        <v>909</v>
      </c>
      <c r="R4" s="1" t="s">
        <v>908</v>
      </c>
      <c r="S4" s="1" t="s">
        <v>909</v>
      </c>
    </row>
    <row r="5" spans="2:19">
      <c r="B5">
        <v>506.53</v>
      </c>
      <c r="C5">
        <v>217.05</v>
      </c>
      <c r="E5">
        <v>616.09</v>
      </c>
      <c r="F5">
        <v>254.94</v>
      </c>
      <c r="H5">
        <v>730.89</v>
      </c>
      <c r="I5">
        <v>300.23</v>
      </c>
      <c r="K5" s="1">
        <v>1</v>
      </c>
      <c r="L5" s="1">
        <v>1817</v>
      </c>
      <c r="M5" s="1">
        <v>1702.27</v>
      </c>
      <c r="N5" s="1">
        <v>4313</v>
      </c>
      <c r="O5" s="1">
        <v>4090.26</v>
      </c>
      <c r="P5" s="1">
        <v>4149</v>
      </c>
      <c r="Q5" s="1">
        <v>3886.91</v>
      </c>
      <c r="R5" s="1">
        <v>5792</v>
      </c>
      <c r="S5" s="1">
        <v>4989.86</v>
      </c>
    </row>
    <row r="6" spans="2:19">
      <c r="B6">
        <v>564.88</v>
      </c>
      <c r="C6">
        <v>248.17</v>
      </c>
      <c r="E6">
        <v>616.09</v>
      </c>
      <c r="F6">
        <v>254.94</v>
      </c>
      <c r="H6">
        <v>730.89</v>
      </c>
      <c r="I6">
        <v>300.23</v>
      </c>
      <c r="K6" s="1">
        <v>2</v>
      </c>
      <c r="L6" s="1">
        <v>2216</v>
      </c>
      <c r="M6" s="1">
        <v>2626.14</v>
      </c>
      <c r="N6" s="1">
        <v>3449</v>
      </c>
      <c r="O6" s="1">
        <v>3487.66</v>
      </c>
      <c r="P6" s="1">
        <v>3345</v>
      </c>
      <c r="Q6" s="1">
        <v>3336.8</v>
      </c>
      <c r="R6" s="1">
        <v>4358</v>
      </c>
      <c r="S6" s="1">
        <v>3900.01</v>
      </c>
    </row>
    <row r="7" spans="2:19">
      <c r="B7">
        <v>564.88</v>
      </c>
      <c r="C7">
        <v>248.17</v>
      </c>
      <c r="E7">
        <v>622.88</v>
      </c>
      <c r="F7">
        <v>253.81</v>
      </c>
      <c r="H7">
        <v>730.89</v>
      </c>
      <c r="I7">
        <v>300.23</v>
      </c>
      <c r="K7" s="1">
        <v>3</v>
      </c>
      <c r="L7" s="1">
        <v>2175</v>
      </c>
      <c r="M7" s="1">
        <v>2780</v>
      </c>
      <c r="N7" s="1">
        <v>3803</v>
      </c>
      <c r="O7" s="1">
        <v>3726.11</v>
      </c>
      <c r="P7" s="1">
        <v>4977</v>
      </c>
      <c r="Q7" s="1">
        <v>4435.95</v>
      </c>
      <c r="R7" s="1">
        <v>5519</v>
      </c>
      <c r="S7" s="1">
        <v>4775.15</v>
      </c>
    </row>
    <row r="8" spans="2:19">
      <c r="B8">
        <v>564.88</v>
      </c>
      <c r="C8">
        <v>248.17</v>
      </c>
      <c r="E8">
        <v>622.88</v>
      </c>
      <c r="F8">
        <v>253.81</v>
      </c>
      <c r="H8">
        <v>730.89</v>
      </c>
      <c r="I8">
        <v>300.23</v>
      </c>
      <c r="K8" s="1">
        <v>4</v>
      </c>
      <c r="L8" s="1">
        <v>1211</v>
      </c>
      <c r="M8" s="1">
        <v>1660.58</v>
      </c>
      <c r="N8" s="1">
        <v>5160</v>
      </c>
      <c r="O8" s="1">
        <v>4695.86</v>
      </c>
      <c r="P8" s="1">
        <v>5040</v>
      </c>
      <c r="Q8" s="1">
        <v>4492.1</v>
      </c>
      <c r="R8" s="1">
        <v>5798</v>
      </c>
      <c r="S8" s="1">
        <v>4995.03</v>
      </c>
    </row>
    <row r="9" spans="2:19">
      <c r="B9">
        <v>564.88</v>
      </c>
      <c r="C9">
        <v>248.17</v>
      </c>
      <c r="E9">
        <v>622.88</v>
      </c>
      <c r="F9">
        <v>253.81</v>
      </c>
      <c r="H9">
        <v>730.89</v>
      </c>
      <c r="I9">
        <v>300.23</v>
      </c>
      <c r="K9" s="1">
        <v>5</v>
      </c>
      <c r="L9" s="1">
        <v>1070</v>
      </c>
      <c r="M9" s="1">
        <v>1517.04</v>
      </c>
      <c r="N9" s="1">
        <v>4151</v>
      </c>
      <c r="O9" s="1">
        <v>3855.94</v>
      </c>
      <c r="P9" s="1">
        <v>5683</v>
      </c>
      <c r="Q9" s="1">
        <v>5022.07</v>
      </c>
      <c r="R9" s="1">
        <v>6343</v>
      </c>
      <c r="S9" s="1">
        <v>5441.01</v>
      </c>
    </row>
    <row r="10" spans="2:19">
      <c r="B10">
        <v>564.88</v>
      </c>
      <c r="C10">
        <v>248.17</v>
      </c>
      <c r="E10">
        <v>633.88</v>
      </c>
      <c r="F10">
        <v>253.81</v>
      </c>
      <c r="H10">
        <v>730.89</v>
      </c>
      <c r="I10">
        <v>300.23</v>
      </c>
      <c r="K10" s="1">
        <v>6</v>
      </c>
      <c r="L10" s="1">
        <v>997</v>
      </c>
      <c r="M10" s="1">
        <v>1428.99</v>
      </c>
      <c r="N10" s="1">
        <v>4040</v>
      </c>
      <c r="O10" s="1">
        <v>3752.83</v>
      </c>
      <c r="P10" s="1">
        <v>6408</v>
      </c>
      <c r="Q10" s="1">
        <v>5496.77</v>
      </c>
      <c r="R10" s="1">
        <v>7721</v>
      </c>
      <c r="S10" s="1">
        <v>6537.1</v>
      </c>
    </row>
    <row r="11" spans="2:19">
      <c r="B11">
        <v>564.88</v>
      </c>
      <c r="C11">
        <v>248.17</v>
      </c>
      <c r="E11">
        <v>660.19</v>
      </c>
      <c r="F11">
        <v>260.39</v>
      </c>
      <c r="H11">
        <v>665.36</v>
      </c>
      <c r="I11">
        <v>272.34</v>
      </c>
      <c r="K11" s="1">
        <v>7</v>
      </c>
      <c r="L11" s="1">
        <v>1028</v>
      </c>
      <c r="M11" s="1">
        <v>1457.48</v>
      </c>
      <c r="N11" s="1">
        <v>4765</v>
      </c>
      <c r="O11" s="1">
        <v>4316.4</v>
      </c>
      <c r="P11" s="1">
        <v>7199</v>
      </c>
      <c r="Q11" s="1">
        <v>6148.57</v>
      </c>
      <c r="R11" s="1">
        <v>8448</v>
      </c>
      <c r="S11" s="1">
        <v>5574</v>
      </c>
    </row>
    <row r="12" spans="2:19">
      <c r="B12">
        <v>592.28</v>
      </c>
      <c r="C12">
        <v>254.94</v>
      </c>
      <c r="E12">
        <v>660.19</v>
      </c>
      <c r="F12">
        <v>260.39</v>
      </c>
      <c r="H12">
        <v>665.36</v>
      </c>
      <c r="I12">
        <v>272.34</v>
      </c>
      <c r="K12" s="1">
        <v>8</v>
      </c>
      <c r="L12" s="1">
        <v>863</v>
      </c>
      <c r="M12" s="1">
        <v>1277.11</v>
      </c>
      <c r="N12" s="1">
        <v>6659</v>
      </c>
      <c r="O12" s="1">
        <v>5827.31</v>
      </c>
      <c r="P12" s="1">
        <v>6354</v>
      </c>
      <c r="Q12" s="1">
        <v>5474.02</v>
      </c>
      <c r="R12" s="1">
        <v>8838</v>
      </c>
      <c r="S12" s="1">
        <v>7071.48</v>
      </c>
    </row>
    <row r="13" spans="2:19">
      <c r="B13">
        <v>596.39</v>
      </c>
      <c r="C13">
        <v>254.94</v>
      </c>
      <c r="E13">
        <v>660.19</v>
      </c>
      <c r="F13">
        <v>260.39</v>
      </c>
      <c r="H13">
        <v>665.36</v>
      </c>
      <c r="I13">
        <v>272.34</v>
      </c>
      <c r="K13" s="1">
        <v>9</v>
      </c>
      <c r="L13" s="1">
        <v>1233</v>
      </c>
      <c r="M13" s="1">
        <v>1690.75</v>
      </c>
      <c r="N13" s="1">
        <v>5867</v>
      </c>
      <c r="O13" s="1">
        <v>5201.89</v>
      </c>
      <c r="P13" s="1">
        <v>7442</v>
      </c>
      <c r="Q13" s="1">
        <v>6328.5</v>
      </c>
      <c r="R13" s="1">
        <v>11051</v>
      </c>
      <c r="S13" s="1">
        <v>8722.99</v>
      </c>
    </row>
    <row r="14" spans="2:19">
      <c r="B14">
        <v>616.09</v>
      </c>
      <c r="C14">
        <v>254.94</v>
      </c>
      <c r="E14">
        <v>734.89</v>
      </c>
      <c r="F14">
        <v>300.23</v>
      </c>
      <c r="H14">
        <v>678.92</v>
      </c>
      <c r="I14">
        <v>272.34</v>
      </c>
      <c r="K14" s="1">
        <v>10</v>
      </c>
      <c r="L14" s="1">
        <v>3137</v>
      </c>
      <c r="M14" s="1">
        <v>3230.92</v>
      </c>
      <c r="N14" s="1">
        <v>5915</v>
      </c>
      <c r="O14" s="1">
        <v>5244.45</v>
      </c>
      <c r="P14" s="1">
        <v>8407</v>
      </c>
      <c r="Q14" s="1">
        <v>7086.72</v>
      </c>
      <c r="R14" s="1">
        <v>9369</v>
      </c>
      <c r="S14" s="1">
        <v>7462.68</v>
      </c>
    </row>
    <row r="15" spans="2:19">
      <c r="B15">
        <v>616.09</v>
      </c>
      <c r="C15">
        <v>254.94</v>
      </c>
      <c r="E15">
        <v>734.89</v>
      </c>
      <c r="F15">
        <v>300.23</v>
      </c>
      <c r="H15">
        <v>678.92</v>
      </c>
      <c r="I15">
        <v>272.34</v>
      </c>
      <c r="K15" s="1">
        <v>11</v>
      </c>
      <c r="L15" s="1">
        <v>6918</v>
      </c>
      <c r="M15" s="1">
        <v>6132.35</v>
      </c>
      <c r="N15" s="1">
        <v>5509</v>
      </c>
      <c r="O15" s="1">
        <v>4884.48</v>
      </c>
      <c r="P15" s="1">
        <v>6866</v>
      </c>
      <c r="Q15" s="1">
        <v>5838.69</v>
      </c>
      <c r="R15" s="1">
        <v>9021</v>
      </c>
      <c r="S15" s="1">
        <v>7185.49</v>
      </c>
    </row>
    <row r="16" spans="1:19">
      <c r="A16">
        <f>B17*2</f>
        <v>13865.5</v>
      </c>
      <c r="B16">
        <v>616.09</v>
      </c>
      <c r="C16">
        <v>254.94</v>
      </c>
      <c r="E16">
        <v>734.89</v>
      </c>
      <c r="F16">
        <v>300.23</v>
      </c>
      <c r="H16">
        <v>678.92</v>
      </c>
      <c r="I16">
        <v>272.34</v>
      </c>
      <c r="K16" s="1">
        <v>12</v>
      </c>
      <c r="L16" s="1">
        <v>13334</v>
      </c>
      <c r="M16" s="1">
        <v>11509.42</v>
      </c>
      <c r="N16" s="1">
        <v>4196</v>
      </c>
      <c r="O16" s="1">
        <v>3897.75</v>
      </c>
      <c r="P16" s="1">
        <v>6725</v>
      </c>
      <c r="Q16" s="1">
        <v>5743.74</v>
      </c>
      <c r="R16" s="1">
        <v>10731</v>
      </c>
      <c r="S16" s="1">
        <v>8470.4</v>
      </c>
    </row>
    <row r="17" spans="2:19">
      <c r="B17">
        <f t="shared" ref="B17:F17" si="0">SUM(B5:B16)</f>
        <v>6932.75</v>
      </c>
      <c r="C17">
        <f t="shared" si="0"/>
        <v>2980.77</v>
      </c>
      <c r="D17">
        <f>C17*2</f>
        <v>5961.54</v>
      </c>
      <c r="E17">
        <f t="shared" si="0"/>
        <v>7919.94</v>
      </c>
      <c r="F17">
        <f t="shared" si="0"/>
        <v>3206.98</v>
      </c>
      <c r="H17">
        <f t="shared" ref="H17:L17" si="1">SUM(H5:H16)</f>
        <v>8418.18</v>
      </c>
      <c r="I17">
        <f t="shared" si="1"/>
        <v>3435.42</v>
      </c>
      <c r="K17" s="1" t="s">
        <v>723</v>
      </c>
      <c r="L17" s="1">
        <f t="shared" si="1"/>
        <v>35999</v>
      </c>
      <c r="M17" s="1">
        <f t="shared" ref="M17:S17" si="2">SUM(M5:M16)</f>
        <v>37013.05</v>
      </c>
      <c r="N17" s="1">
        <f t="shared" si="2"/>
        <v>57827</v>
      </c>
      <c r="O17" s="1">
        <f t="shared" si="2"/>
        <v>52980.94</v>
      </c>
      <c r="P17" s="1">
        <f t="shared" si="2"/>
        <v>72595</v>
      </c>
      <c r="Q17" s="1">
        <f t="shared" si="2"/>
        <v>63290.84</v>
      </c>
      <c r="R17" s="1">
        <f t="shared" si="2"/>
        <v>92989</v>
      </c>
      <c r="S17" s="1">
        <f t="shared" si="2"/>
        <v>75125.2</v>
      </c>
    </row>
    <row r="18" spans="5:18">
      <c r="E18">
        <f t="shared" ref="E18:I18" si="3">E17*2</f>
        <v>15839.88</v>
      </c>
      <c r="F18">
        <f t="shared" si="3"/>
        <v>6413.96</v>
      </c>
      <c r="H18">
        <f t="shared" si="3"/>
        <v>16836.36</v>
      </c>
      <c r="I18">
        <f t="shared" si="3"/>
        <v>6870.84</v>
      </c>
      <c r="K18" s="1"/>
      <c r="L18" s="1"/>
      <c r="M18" s="1"/>
      <c r="N18" s="1"/>
      <c r="O18" s="1"/>
      <c r="P18" s="1"/>
      <c r="Q18" s="1"/>
      <c r="R18" s="1"/>
    </row>
    <row r="19" spans="11:18">
      <c r="K19" s="1" t="s">
        <v>910</v>
      </c>
      <c r="L19" s="1"/>
      <c r="M19" s="1"/>
      <c r="N19" s="1"/>
      <c r="O19" s="1"/>
      <c r="P19" s="1"/>
      <c r="Q19" s="1"/>
      <c r="R19" s="1"/>
    </row>
    <row r="20" spans="11:19">
      <c r="K20" s="1" t="s">
        <v>905</v>
      </c>
      <c r="L20" s="1">
        <v>2014</v>
      </c>
      <c r="M20" s="1"/>
      <c r="N20" s="1">
        <v>2015</v>
      </c>
      <c r="O20" s="1"/>
      <c r="P20" s="1">
        <v>2016</v>
      </c>
      <c r="Q20" s="1"/>
      <c r="R20" s="1">
        <v>2017</v>
      </c>
      <c r="S20" s="1"/>
    </row>
    <row r="21" spans="11:19">
      <c r="K21" s="1"/>
      <c r="L21" s="1" t="s">
        <v>908</v>
      </c>
      <c r="M21" s="1" t="s">
        <v>909</v>
      </c>
      <c r="N21" s="1" t="s">
        <v>908</v>
      </c>
      <c r="O21" s="1" t="s">
        <v>909</v>
      </c>
      <c r="P21" s="1" t="s">
        <v>908</v>
      </c>
      <c r="Q21" s="1" t="s">
        <v>909</v>
      </c>
      <c r="R21" s="1" t="s">
        <v>908</v>
      </c>
      <c r="S21" s="1" t="s">
        <v>909</v>
      </c>
    </row>
    <row r="22" spans="11:19">
      <c r="K22" s="1">
        <v>1</v>
      </c>
      <c r="L22" s="1">
        <v>5264</v>
      </c>
      <c r="M22" s="1">
        <v>5094.93</v>
      </c>
      <c r="N22" s="1">
        <v>14256</v>
      </c>
      <c r="O22" s="1">
        <v>11716.4</v>
      </c>
      <c r="P22" s="1">
        <v>24776</v>
      </c>
      <c r="Q22" s="1">
        <v>19835.4</v>
      </c>
      <c r="R22" s="1">
        <v>26928</v>
      </c>
      <c r="S22" s="1">
        <v>21080.2</v>
      </c>
    </row>
    <row r="23" spans="11:19">
      <c r="K23" s="1">
        <v>2</v>
      </c>
      <c r="L23" s="1">
        <v>1008</v>
      </c>
      <c r="M23" s="1">
        <v>928.71</v>
      </c>
      <c r="N23" s="1">
        <v>15528</v>
      </c>
      <c r="O23" s="1">
        <v>12761.8</v>
      </c>
      <c r="P23" s="1">
        <v>23984</v>
      </c>
      <c r="Q23" s="1">
        <v>19255.95</v>
      </c>
      <c r="R23" s="1">
        <v>23648</v>
      </c>
      <c r="S23" s="1">
        <v>18512.5</v>
      </c>
    </row>
    <row r="24" spans="11:19">
      <c r="K24" s="1">
        <v>3</v>
      </c>
      <c r="L24" s="1">
        <v>3808</v>
      </c>
      <c r="M24" s="1">
        <v>3405.08</v>
      </c>
      <c r="N24" s="1">
        <v>13648</v>
      </c>
      <c r="O24" s="1">
        <v>11216.7</v>
      </c>
      <c r="P24" s="1">
        <v>23696</v>
      </c>
      <c r="Q24" s="1">
        <v>18943.79</v>
      </c>
      <c r="R24" s="1">
        <v>22680</v>
      </c>
      <c r="S24" s="1">
        <v>17754.72</v>
      </c>
    </row>
    <row r="25" spans="11:19">
      <c r="K25" s="1">
        <v>4</v>
      </c>
      <c r="L25" s="1">
        <v>2784</v>
      </c>
      <c r="M25" s="1">
        <v>2478.63</v>
      </c>
      <c r="N25" s="1">
        <v>18064</v>
      </c>
      <c r="O25" s="1">
        <v>14735.33</v>
      </c>
      <c r="P25" s="1">
        <v>17624</v>
      </c>
      <c r="Q25" s="1">
        <v>14089.53</v>
      </c>
      <c r="R25" s="1">
        <v>23448</v>
      </c>
      <c r="S25" s="1">
        <v>18355.94</v>
      </c>
    </row>
    <row r="26" spans="11:19">
      <c r="K26" s="1">
        <v>5</v>
      </c>
      <c r="L26" s="1">
        <v>3224</v>
      </c>
      <c r="M26" s="1">
        <v>2645.29</v>
      </c>
      <c r="N26" s="1">
        <v>17792</v>
      </c>
      <c r="O26" s="1">
        <v>14325.11</v>
      </c>
      <c r="P26" s="1">
        <v>19728</v>
      </c>
      <c r="Q26" s="1">
        <v>15771.57</v>
      </c>
      <c r="R26" s="1">
        <v>24784</v>
      </c>
      <c r="S26" s="1">
        <v>19401.8</v>
      </c>
    </row>
    <row r="27" spans="11:19">
      <c r="K27" s="1">
        <v>6</v>
      </c>
      <c r="L27" s="1">
        <v>2392</v>
      </c>
      <c r="M27" s="1">
        <v>2101.8</v>
      </c>
      <c r="N27" s="1">
        <v>17216</v>
      </c>
      <c r="O27" s="1">
        <v>13861.35</v>
      </c>
      <c r="P27" s="1">
        <v>22000</v>
      </c>
      <c r="Q27" s="1">
        <v>1722.39</v>
      </c>
      <c r="R27" s="1">
        <v>27624</v>
      </c>
      <c r="S27" s="1">
        <v>21625.05</v>
      </c>
    </row>
    <row r="28" spans="11:19">
      <c r="K28" s="1">
        <v>7</v>
      </c>
      <c r="L28" s="1">
        <v>3224</v>
      </c>
      <c r="M28" s="1">
        <v>2820.35</v>
      </c>
      <c r="N28" s="1">
        <v>19152</v>
      </c>
      <c r="O28" s="1">
        <v>15420.11</v>
      </c>
      <c r="P28" s="1">
        <v>25568</v>
      </c>
      <c r="Q28" s="1">
        <v>20015.55</v>
      </c>
      <c r="R28" s="1">
        <v>30168</v>
      </c>
      <c r="S28" s="1">
        <v>17883.31</v>
      </c>
    </row>
    <row r="29" spans="11:18">
      <c r="K29" s="1">
        <v>8</v>
      </c>
      <c r="L29" s="1">
        <v>3296</v>
      </c>
      <c r="M29" s="1">
        <v>2781.07</v>
      </c>
      <c r="N29" s="1">
        <v>21680</v>
      </c>
      <c r="O29" s="1">
        <v>17455.51</v>
      </c>
      <c r="P29" s="1">
        <v>24288</v>
      </c>
      <c r="Q29" s="1">
        <v>19013.53</v>
      </c>
      <c r="R29" s="1"/>
    </row>
    <row r="30" spans="11:19">
      <c r="K30" s="1">
        <v>9</v>
      </c>
      <c r="L30" s="1">
        <v>2872</v>
      </c>
      <c r="M30" s="1">
        <v>2423.31</v>
      </c>
      <c r="N30" s="1">
        <v>20856</v>
      </c>
      <c r="O30" s="1">
        <v>16792.06</v>
      </c>
      <c r="P30" s="1">
        <v>26560</v>
      </c>
      <c r="Q30" s="1">
        <v>20792.12</v>
      </c>
      <c r="R30" s="2"/>
      <c r="S30" s="1">
        <v>31820.77</v>
      </c>
    </row>
    <row r="31" spans="11:19">
      <c r="K31" s="1">
        <v>10</v>
      </c>
      <c r="L31" s="1">
        <v>7144</v>
      </c>
      <c r="M31" s="1">
        <v>5800.69</v>
      </c>
      <c r="N31" s="1">
        <v>22192</v>
      </c>
      <c r="O31" s="1">
        <v>17867.74</v>
      </c>
      <c r="P31" s="1">
        <v>29200</v>
      </c>
      <c r="Q31" s="1">
        <v>22858.81</v>
      </c>
      <c r="R31" s="1">
        <v>28952</v>
      </c>
      <c r="S31" s="1">
        <v>23047.52</v>
      </c>
    </row>
    <row r="32" spans="11:19">
      <c r="K32" s="1">
        <v>11</v>
      </c>
      <c r="L32" s="1">
        <v>11736</v>
      </c>
      <c r="M32" s="1">
        <v>9529.25</v>
      </c>
      <c r="N32" s="1">
        <v>19320</v>
      </c>
      <c r="O32" s="1">
        <v>15555.36</v>
      </c>
      <c r="P32" s="1">
        <v>23744</v>
      </c>
      <c r="Q32" s="1">
        <v>18587.65</v>
      </c>
      <c r="R32" s="1">
        <v>26414</v>
      </c>
      <c r="S32" s="1">
        <v>21657.47</v>
      </c>
    </row>
    <row r="33" spans="11:19">
      <c r="K33" s="1">
        <v>12</v>
      </c>
      <c r="L33" s="1">
        <v>13312</v>
      </c>
      <c r="M33" s="1">
        <v>10808.91</v>
      </c>
      <c r="N33" s="1">
        <v>17704</v>
      </c>
      <c r="O33" s="1">
        <v>14254.25</v>
      </c>
      <c r="P33" s="1">
        <v>24808</v>
      </c>
      <c r="Q33" s="1">
        <v>19420.59</v>
      </c>
      <c r="R33" s="1">
        <v>33224</v>
      </c>
      <c r="S33" s="1">
        <v>25387.27</v>
      </c>
    </row>
    <row r="34" spans="11:19">
      <c r="K34" s="1" t="s">
        <v>723</v>
      </c>
      <c r="L34" s="1">
        <f>SUM(L22:L33)</f>
        <v>60064</v>
      </c>
      <c r="M34" s="1">
        <f t="shared" ref="M34:S34" si="4">SUM(M22:M33)</f>
        <v>50818.02</v>
      </c>
      <c r="N34" s="1">
        <f t="shared" si="4"/>
        <v>217408</v>
      </c>
      <c r="O34" s="1">
        <f t="shared" si="4"/>
        <v>175961.72</v>
      </c>
      <c r="P34" s="1">
        <f t="shared" si="4"/>
        <v>285976</v>
      </c>
      <c r="Q34" s="1">
        <f t="shared" si="4"/>
        <v>210306.88</v>
      </c>
      <c r="R34" s="1">
        <f t="shared" si="4"/>
        <v>267870</v>
      </c>
      <c r="S34" s="1">
        <f t="shared" si="4"/>
        <v>236526.55</v>
      </c>
    </row>
    <row r="35" spans="11:11">
      <c r="K35" s="1"/>
    </row>
    <row r="36" spans="11:11">
      <c r="K36" s="1"/>
    </row>
    <row r="37" spans="11:19">
      <c r="K37" s="1" t="s">
        <v>723</v>
      </c>
      <c r="L37" s="1">
        <f>L34+L17</f>
        <v>96063</v>
      </c>
      <c r="M37" s="1">
        <f t="shared" ref="M37:S37" si="5">M34+M17</f>
        <v>87831.07</v>
      </c>
      <c r="N37" s="1">
        <f t="shared" si="5"/>
        <v>275235</v>
      </c>
      <c r="O37" s="1">
        <f t="shared" si="5"/>
        <v>228942.66</v>
      </c>
      <c r="P37" s="1">
        <f t="shared" si="5"/>
        <v>358571</v>
      </c>
      <c r="Q37" s="1">
        <f t="shared" si="5"/>
        <v>273597.72</v>
      </c>
      <c r="R37" s="1">
        <f t="shared" si="5"/>
        <v>360859</v>
      </c>
      <c r="S37" s="1">
        <f t="shared" si="5"/>
        <v>311651.75</v>
      </c>
    </row>
  </sheetData>
  <mergeCells count="10">
    <mergeCell ref="B2:I2"/>
    <mergeCell ref="K2:R2"/>
    <mergeCell ref="B3:C3"/>
    <mergeCell ref="E3:F3"/>
    <mergeCell ref="H3:I3"/>
    <mergeCell ref="K19:R19"/>
    <mergeCell ref="L20:M20"/>
    <mergeCell ref="N20:O20"/>
    <mergeCell ref="P20:Q20"/>
    <mergeCell ref="R20:S20"/>
  </mergeCells>
  <pageMargins left="0.75" right="0.75" top="1" bottom="1" header="0.5" footer="0.5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28"/>
  <sheetViews>
    <sheetView workbookViewId="0">
      <pane ySplit="3" topLeftCell="A28" activePane="bottomLeft" state="frozen"/>
      <selection/>
      <selection pane="bottomLeft" activeCell="C69" sqref="C69"/>
    </sheetView>
  </sheetViews>
  <sheetFormatPr defaultColWidth="9" defaultRowHeight="18" customHeight="1"/>
  <cols>
    <col min="1" max="1" width="29" style="339" customWidth="1"/>
    <col min="2" max="2" width="9.625" style="383" customWidth="1"/>
    <col min="3" max="3" width="14.625" style="341" customWidth="1"/>
    <col min="4" max="5" width="14.625" style="384" customWidth="1"/>
    <col min="6" max="6" width="11.125" style="385" customWidth="1"/>
    <col min="7" max="7" width="13.875" style="385" customWidth="1"/>
    <col min="8" max="8" width="17" style="385" customWidth="1"/>
    <col min="9" max="16384" width="9" style="385"/>
  </cols>
  <sheetData>
    <row r="1" s="354" customFormat="1" customHeight="1" spans="1:6">
      <c r="A1" s="343" t="s">
        <v>17</v>
      </c>
      <c r="B1" s="298"/>
      <c r="C1" s="299"/>
      <c r="D1" s="299"/>
      <c r="E1" s="299"/>
      <c r="F1" s="300"/>
    </row>
    <row r="2" s="354" customFormat="1" ht="30.75" customHeight="1" spans="1:6">
      <c r="A2" s="301" t="s">
        <v>18</v>
      </c>
      <c r="B2" s="301"/>
      <c r="C2" s="301"/>
      <c r="D2" s="301"/>
      <c r="E2" s="301"/>
      <c r="F2" s="301"/>
    </row>
    <row r="3" s="353" customFormat="1" ht="21" customHeight="1" spans="1:6">
      <c r="A3" s="302" t="s">
        <v>19</v>
      </c>
      <c r="B3" s="302" t="s">
        <v>20</v>
      </c>
      <c r="C3" s="302" t="s">
        <v>21</v>
      </c>
      <c r="D3" s="302" t="s">
        <v>22</v>
      </c>
      <c r="E3" s="302" t="s">
        <v>23</v>
      </c>
      <c r="F3" s="302" t="s">
        <v>24</v>
      </c>
    </row>
    <row r="4" s="354" customFormat="1" ht="21" customHeight="1" spans="1:6">
      <c r="A4" s="303" t="s">
        <v>25</v>
      </c>
      <c r="B4" s="304" t="s">
        <v>26</v>
      </c>
      <c r="C4" s="305"/>
      <c r="D4" s="305"/>
      <c r="E4" s="305"/>
      <c r="F4" s="306"/>
    </row>
    <row r="5" s="354" customFormat="1" ht="21" customHeight="1" spans="1:6">
      <c r="A5" s="306" t="s">
        <v>27</v>
      </c>
      <c r="B5" s="304" t="s">
        <v>28</v>
      </c>
      <c r="C5" s="305">
        <v>1</v>
      </c>
      <c r="D5" s="305">
        <v>1</v>
      </c>
      <c r="E5" s="305">
        <v>1</v>
      </c>
      <c r="F5" s="306"/>
    </row>
    <row r="6" s="354" customFormat="1" ht="21" customHeight="1" spans="1:6">
      <c r="A6" s="306" t="s">
        <v>29</v>
      </c>
      <c r="B6" s="304" t="s">
        <v>30</v>
      </c>
      <c r="C6" s="307" t="s">
        <v>31</v>
      </c>
      <c r="D6" s="307" t="s">
        <v>31</v>
      </c>
      <c r="E6" s="307" t="s">
        <v>31</v>
      </c>
      <c r="F6" s="306"/>
    </row>
    <row r="7" s="354" customFormat="1" ht="21" customHeight="1" spans="1:10">
      <c r="A7" s="306" t="s">
        <v>32</v>
      </c>
      <c r="B7" s="304" t="s">
        <v>33</v>
      </c>
      <c r="C7" s="308" t="s">
        <v>34</v>
      </c>
      <c r="D7" s="308" t="s">
        <v>34</v>
      </c>
      <c r="E7" s="308" t="s">
        <v>34</v>
      </c>
      <c r="F7" s="306"/>
      <c r="H7" s="369"/>
      <c r="I7" s="369"/>
      <c r="J7" s="369"/>
    </row>
    <row r="8" s="354" customFormat="1" ht="21" customHeight="1" spans="1:10">
      <c r="A8" s="306" t="s">
        <v>35</v>
      </c>
      <c r="B8" s="304" t="s">
        <v>36</v>
      </c>
      <c r="C8" s="308" t="s">
        <v>34</v>
      </c>
      <c r="D8" s="308" t="s">
        <v>34</v>
      </c>
      <c r="E8" s="308" t="s">
        <v>34</v>
      </c>
      <c r="F8" s="306"/>
      <c r="H8" s="369"/>
      <c r="I8" s="369"/>
      <c r="J8" s="369"/>
    </row>
    <row r="9" s="354" customFormat="1" ht="21" customHeight="1" spans="1:10">
      <c r="A9" s="306" t="s">
        <v>37</v>
      </c>
      <c r="B9" s="304" t="s">
        <v>38</v>
      </c>
      <c r="C9" s="308">
        <v>313609979.19</v>
      </c>
      <c r="D9" s="308">
        <v>352379800.21</v>
      </c>
      <c r="E9" s="308">
        <v>342799504.73</v>
      </c>
      <c r="F9" s="306"/>
      <c r="H9" s="369"/>
      <c r="I9" s="369"/>
      <c r="J9" s="369"/>
    </row>
    <row r="10" s="354" customFormat="1" ht="21" customHeight="1" spans="1:10">
      <c r="A10" s="306" t="s">
        <v>39</v>
      </c>
      <c r="B10" s="304" t="s">
        <v>40</v>
      </c>
      <c r="C10" s="308">
        <v>10018012.81</v>
      </c>
      <c r="D10" s="308">
        <v>59952105.29</v>
      </c>
      <c r="E10" s="308">
        <v>48504051.87</v>
      </c>
      <c r="F10" s="306"/>
      <c r="H10" s="369"/>
      <c r="I10" s="369"/>
      <c r="J10" s="369"/>
    </row>
    <row r="11" s="354" customFormat="1" ht="21" customHeight="1" spans="1:10">
      <c r="A11" s="306" t="s">
        <v>41</v>
      </c>
      <c r="B11" s="304" t="s">
        <v>42</v>
      </c>
      <c r="C11" s="308">
        <v>303591966.38</v>
      </c>
      <c r="D11" s="308">
        <v>292427694.92</v>
      </c>
      <c r="E11" s="308">
        <v>294295452.86</v>
      </c>
      <c r="F11" s="306"/>
      <c r="G11" s="386"/>
      <c r="H11" s="369"/>
      <c r="I11" s="369"/>
      <c r="J11" s="369"/>
    </row>
    <row r="12" s="354" customFormat="1" ht="21" customHeight="1" spans="1:10">
      <c r="A12" s="306" t="s">
        <v>43</v>
      </c>
      <c r="B12" s="304" t="s">
        <v>44</v>
      </c>
      <c r="C12" s="308">
        <v>295459478.14</v>
      </c>
      <c r="D12" s="308">
        <v>283790910.89</v>
      </c>
      <c r="E12" s="308">
        <v>271023549.92</v>
      </c>
      <c r="F12" s="306"/>
      <c r="H12" s="369"/>
      <c r="I12" s="369"/>
      <c r="J12" s="369"/>
    </row>
    <row r="13" s="354" customFormat="1" ht="21" customHeight="1" spans="1:10">
      <c r="A13" s="306" t="s">
        <v>45</v>
      </c>
      <c r="B13" s="304" t="s">
        <v>46</v>
      </c>
      <c r="C13" s="308">
        <v>317380505.31</v>
      </c>
      <c r="D13" s="308">
        <v>319297260.85</v>
      </c>
      <c r="E13" s="308">
        <v>320091814.42</v>
      </c>
      <c r="F13" s="306"/>
      <c r="H13" s="369"/>
      <c r="I13" s="369"/>
      <c r="J13" s="369"/>
    </row>
    <row r="14" s="354" customFormat="1" ht="21" customHeight="1" spans="1:10">
      <c r="A14" s="306" t="s">
        <v>47</v>
      </c>
      <c r="B14" s="304" t="s">
        <v>48</v>
      </c>
      <c r="C14" s="308">
        <v>21921027.17</v>
      </c>
      <c r="D14" s="308">
        <v>35506349.96</v>
      </c>
      <c r="E14" s="308">
        <v>49068264.5</v>
      </c>
      <c r="F14" s="306"/>
      <c r="H14" s="369"/>
      <c r="I14" s="369"/>
      <c r="J14" s="369"/>
    </row>
    <row r="15" s="354" customFormat="1" ht="21" customHeight="1" spans="1:10">
      <c r="A15" s="306" t="s">
        <v>49</v>
      </c>
      <c r="B15" s="304" t="s">
        <v>50</v>
      </c>
      <c r="C15" s="308"/>
      <c r="D15" s="308"/>
      <c r="E15" s="308"/>
      <c r="F15" s="306"/>
      <c r="H15" s="369"/>
      <c r="I15" s="369"/>
      <c r="J15" s="369"/>
    </row>
    <row r="16" s="354" customFormat="1" ht="21" customHeight="1" spans="1:10">
      <c r="A16" s="387" t="s">
        <v>51</v>
      </c>
      <c r="B16" s="304" t="s">
        <v>52</v>
      </c>
      <c r="C16" s="308">
        <v>1062544.7</v>
      </c>
      <c r="D16" s="308">
        <v>2817230.24</v>
      </c>
      <c r="E16" s="308">
        <v>17938597.53</v>
      </c>
      <c r="F16" s="306"/>
      <c r="H16" s="369"/>
      <c r="I16" s="369"/>
      <c r="J16" s="369"/>
    </row>
    <row r="17" s="354" customFormat="1" ht="21" customHeight="1" spans="1:10">
      <c r="A17" s="387" t="s">
        <v>53</v>
      </c>
      <c r="B17" s="304" t="s">
        <v>54</v>
      </c>
      <c r="C17" s="308">
        <v>7069943.54</v>
      </c>
      <c r="D17" s="308">
        <v>5819553.79</v>
      </c>
      <c r="E17" s="308">
        <v>5333305.41</v>
      </c>
      <c r="F17" s="306"/>
      <c r="H17" s="369"/>
      <c r="I17" s="369"/>
      <c r="J17" s="369"/>
    </row>
    <row r="18" s="354" customFormat="1" ht="21" customHeight="1" spans="1:10">
      <c r="A18" s="387" t="s">
        <v>55</v>
      </c>
      <c r="B18" s="304" t="s">
        <v>56</v>
      </c>
      <c r="C18" s="308"/>
      <c r="D18" s="308"/>
      <c r="E18" s="308"/>
      <c r="F18" s="306"/>
      <c r="H18" s="369"/>
      <c r="I18" s="369"/>
      <c r="J18" s="369"/>
    </row>
    <row r="19" s="354" customFormat="1" ht="21" customHeight="1" spans="1:10">
      <c r="A19" s="306" t="s">
        <v>57</v>
      </c>
      <c r="B19" s="304" t="s">
        <v>58</v>
      </c>
      <c r="C19" s="308">
        <v>299071754.16</v>
      </c>
      <c r="D19" s="308">
        <v>361983080.51</v>
      </c>
      <c r="E19" s="308">
        <v>371144939.47</v>
      </c>
      <c r="F19" s="306"/>
      <c r="H19" s="369"/>
      <c r="I19" s="369"/>
      <c r="J19" s="369"/>
    </row>
    <row r="20" s="354" customFormat="1" ht="21" customHeight="1" spans="1:10">
      <c r="A20" s="306" t="s">
        <v>59</v>
      </c>
      <c r="B20" s="304" t="s">
        <v>60</v>
      </c>
      <c r="C20" s="308">
        <v>111571754.16</v>
      </c>
      <c r="D20" s="308">
        <v>178483080.51</v>
      </c>
      <c r="E20" s="308">
        <v>192644939.47</v>
      </c>
      <c r="F20" s="306"/>
      <c r="H20" s="369"/>
      <c r="I20" s="369"/>
      <c r="J20" s="369"/>
    </row>
    <row r="21" s="354" customFormat="1" ht="21" customHeight="1" spans="1:10">
      <c r="A21" s="306" t="s">
        <v>61</v>
      </c>
      <c r="B21" s="304" t="s">
        <v>62</v>
      </c>
      <c r="C21" s="308">
        <v>187500000</v>
      </c>
      <c r="D21" s="308">
        <v>183500000</v>
      </c>
      <c r="E21" s="308">
        <v>178500000</v>
      </c>
      <c r="F21" s="306"/>
      <c r="H21" s="369"/>
      <c r="I21" s="369"/>
      <c r="J21" s="369"/>
    </row>
    <row r="22" s="354" customFormat="1" ht="21" customHeight="1" spans="1:10">
      <c r="A22" s="306" t="s">
        <v>63</v>
      </c>
      <c r="B22" s="304" t="s">
        <v>64</v>
      </c>
      <c r="C22" s="308">
        <v>14538225.03</v>
      </c>
      <c r="D22" s="308">
        <v>-9603280.3</v>
      </c>
      <c r="E22" s="308">
        <v>-28345434.74</v>
      </c>
      <c r="F22" s="306"/>
      <c r="H22" s="369"/>
      <c r="I22" s="369"/>
      <c r="J22" s="369"/>
    </row>
    <row r="23" s="354" customFormat="1" ht="21" customHeight="1" spans="1:10">
      <c r="A23" s="306" t="s">
        <v>65</v>
      </c>
      <c r="B23" s="304" t="s">
        <v>66</v>
      </c>
      <c r="C23" s="308">
        <v>10000000</v>
      </c>
      <c r="D23" s="308">
        <v>10000000</v>
      </c>
      <c r="E23" s="308">
        <v>10000000</v>
      </c>
      <c r="F23" s="306"/>
      <c r="H23" s="369"/>
      <c r="I23" s="369"/>
      <c r="J23" s="369"/>
    </row>
    <row r="24" s="354" customFormat="1" ht="21" customHeight="1" spans="1:10">
      <c r="A24" s="306" t="s">
        <v>67</v>
      </c>
      <c r="B24" s="304" t="s">
        <v>68</v>
      </c>
      <c r="C24" s="308">
        <v>46987857.51</v>
      </c>
      <c r="D24" s="308">
        <v>46987857.51</v>
      </c>
      <c r="E24" s="308">
        <v>47187857.51</v>
      </c>
      <c r="F24" s="306"/>
      <c r="H24" s="369"/>
      <c r="I24" s="369"/>
      <c r="J24" s="369"/>
    </row>
    <row r="25" s="354" customFormat="1" ht="21" customHeight="1" spans="1:10">
      <c r="A25" s="306" t="s">
        <v>69</v>
      </c>
      <c r="B25" s="304" t="s">
        <v>70</v>
      </c>
      <c r="C25" s="308"/>
      <c r="D25" s="308"/>
      <c r="E25" s="308"/>
      <c r="F25" s="306"/>
      <c r="H25" s="369"/>
      <c r="I25" s="369"/>
      <c r="J25" s="369"/>
    </row>
    <row r="26" s="354" customFormat="1" ht="21" customHeight="1" spans="1:10">
      <c r="A26" s="306" t="s">
        <v>71</v>
      </c>
      <c r="B26" s="304" t="s">
        <v>72</v>
      </c>
      <c r="C26" s="308">
        <v>-42449632.48</v>
      </c>
      <c r="D26" s="308">
        <v>-66591137.81</v>
      </c>
      <c r="E26" s="308">
        <v>-85533292.25</v>
      </c>
      <c r="F26" s="306"/>
      <c r="H26" s="369"/>
      <c r="I26" s="369"/>
      <c r="J26" s="369"/>
    </row>
    <row r="27" s="354" customFormat="1" ht="21" customHeight="1" spans="1:10">
      <c r="A27" s="306" t="s">
        <v>73</v>
      </c>
      <c r="B27" s="304" t="s">
        <v>74</v>
      </c>
      <c r="C27" s="308">
        <v>-28912199.76</v>
      </c>
      <c r="D27" s="308">
        <v>-28425979</v>
      </c>
      <c r="E27" s="308">
        <v>-22061219.98</v>
      </c>
      <c r="F27" s="306"/>
      <c r="H27" s="369"/>
      <c r="I27" s="369"/>
      <c r="J27" s="369"/>
    </row>
    <row r="28" s="354" customFormat="1" ht="21" customHeight="1" spans="1:10">
      <c r="A28" s="306" t="s">
        <v>75</v>
      </c>
      <c r="B28" s="304" t="s">
        <v>76</v>
      </c>
      <c r="C28" s="308">
        <v>27316347.25</v>
      </c>
      <c r="D28" s="308">
        <v>30811156.07</v>
      </c>
      <c r="E28" s="308">
        <v>38374373.57</v>
      </c>
      <c r="F28" s="388"/>
      <c r="H28" s="369"/>
      <c r="I28" s="369"/>
      <c r="J28" s="369"/>
    </row>
    <row r="29" s="354" customFormat="1" ht="21" customHeight="1" spans="1:10">
      <c r="A29" s="306" t="s">
        <v>77</v>
      </c>
      <c r="B29" s="304" t="s">
        <v>78</v>
      </c>
      <c r="C29" s="308">
        <v>36997493.91</v>
      </c>
      <c r="D29" s="353">
        <v>38412778.75</v>
      </c>
      <c r="E29" s="308">
        <v>39332404.29</v>
      </c>
      <c r="F29" s="306"/>
      <c r="H29" s="369"/>
      <c r="I29" s="369"/>
      <c r="J29" s="369"/>
    </row>
    <row r="30" s="354" customFormat="1" ht="21" customHeight="1" spans="1:10">
      <c r="A30" s="306" t="s">
        <v>79</v>
      </c>
      <c r="B30" s="304" t="s">
        <v>80</v>
      </c>
      <c r="C30" s="308">
        <v>19172800.66</v>
      </c>
      <c r="D30" s="308">
        <v>20748428.45</v>
      </c>
      <c r="E30" s="308">
        <v>21001537.39</v>
      </c>
      <c r="F30" s="306"/>
      <c r="H30" s="369"/>
      <c r="I30" s="369"/>
      <c r="J30" s="369"/>
    </row>
    <row r="31" s="354" customFormat="1" ht="21" customHeight="1" spans="1:10">
      <c r="A31" s="306" t="s">
        <v>81</v>
      </c>
      <c r="B31" s="304" t="s">
        <v>82</v>
      </c>
      <c r="C31" s="308">
        <v>58252.44</v>
      </c>
      <c r="D31" s="308">
        <v>75927.87</v>
      </c>
      <c r="E31" s="308">
        <v>101651.87</v>
      </c>
      <c r="F31" s="388"/>
      <c r="H31" s="369"/>
      <c r="I31" s="369"/>
      <c r="J31" s="369"/>
    </row>
    <row r="32" s="354" customFormat="1" ht="21" customHeight="1" spans="1:10">
      <c r="A32" s="306" t="s">
        <v>83</v>
      </c>
      <c r="B32" s="304" t="s">
        <v>84</v>
      </c>
      <c r="C32" s="308">
        <v>-28912199.76</v>
      </c>
      <c r="D32" s="308">
        <v>-28425979</v>
      </c>
      <c r="E32" s="308">
        <v>-22061219.98</v>
      </c>
      <c r="F32" s="306"/>
      <c r="H32" s="369"/>
      <c r="I32" s="369"/>
      <c r="J32" s="369"/>
    </row>
    <row r="33" s="354" customFormat="1" ht="21" customHeight="1" spans="1:10">
      <c r="A33" s="306" t="s">
        <v>85</v>
      </c>
      <c r="B33" s="304" t="s">
        <v>86</v>
      </c>
      <c r="C33" s="308">
        <v>-198.875</v>
      </c>
      <c r="D33" s="308">
        <v>296</v>
      </c>
      <c r="E33" s="308">
        <v>77.83</v>
      </c>
      <c r="F33" s="306"/>
      <c r="H33" s="369"/>
      <c r="I33" s="369"/>
      <c r="J33" s="369"/>
    </row>
    <row r="34" s="354" customFormat="1" ht="21" customHeight="1" spans="1:10">
      <c r="A34" s="389" t="s">
        <v>87</v>
      </c>
      <c r="B34" s="304" t="s">
        <v>88</v>
      </c>
      <c r="C34" s="308">
        <v>1933491.39</v>
      </c>
      <c r="D34" s="308">
        <v>3218050.38</v>
      </c>
      <c r="E34" s="308">
        <v>2253245.89</v>
      </c>
      <c r="F34" s="306"/>
      <c r="H34" s="369"/>
      <c r="I34" s="369"/>
      <c r="J34" s="369"/>
    </row>
    <row r="35" s="354" customFormat="1" ht="21" customHeight="1" spans="1:10">
      <c r="A35" s="389" t="s">
        <v>89</v>
      </c>
      <c r="B35" s="304" t="s">
        <v>90</v>
      </c>
      <c r="C35" s="308">
        <v>4689215.89</v>
      </c>
      <c r="D35" s="308">
        <v>4836994.34</v>
      </c>
      <c r="E35" s="308">
        <v>2817103.54</v>
      </c>
      <c r="F35" s="306"/>
      <c r="H35" s="369"/>
      <c r="I35" s="369"/>
      <c r="J35" s="369"/>
    </row>
    <row r="36" s="354" customFormat="1" ht="21" customHeight="1" spans="1:10">
      <c r="A36" s="389" t="s">
        <v>91</v>
      </c>
      <c r="B36" s="304" t="s">
        <v>92</v>
      </c>
      <c r="C36" s="390">
        <v>2755724.5</v>
      </c>
      <c r="D36" s="390">
        <v>1618943.96</v>
      </c>
      <c r="E36" s="390">
        <v>563857.65</v>
      </c>
      <c r="F36" s="306"/>
      <c r="H36" s="369"/>
      <c r="I36" s="369"/>
      <c r="J36" s="369"/>
    </row>
    <row r="37" s="354" customFormat="1" customHeight="1" spans="1:10">
      <c r="A37" s="343" t="s">
        <v>93</v>
      </c>
      <c r="B37" s="298"/>
      <c r="C37" s="299"/>
      <c r="D37" s="299"/>
      <c r="E37" s="299"/>
      <c r="F37" s="300"/>
      <c r="H37" s="369"/>
      <c r="I37" s="369"/>
      <c r="J37" s="369"/>
    </row>
    <row r="38" s="353" customFormat="1" ht="23.25" customHeight="1" spans="1:10">
      <c r="A38" s="301" t="s">
        <v>94</v>
      </c>
      <c r="B38" s="301"/>
      <c r="C38" s="301"/>
      <c r="D38" s="301"/>
      <c r="E38" s="301"/>
      <c r="F38" s="301"/>
      <c r="H38" s="364"/>
      <c r="I38" s="361"/>
      <c r="J38" s="369"/>
    </row>
    <row r="39" s="354" customFormat="1" ht="22.5" customHeight="1" spans="1:10">
      <c r="A39" s="302" t="s">
        <v>19</v>
      </c>
      <c r="B39" s="302" t="s">
        <v>20</v>
      </c>
      <c r="C39" s="302" t="s">
        <v>21</v>
      </c>
      <c r="D39" s="302" t="s">
        <v>22</v>
      </c>
      <c r="E39" s="302" t="s">
        <v>23</v>
      </c>
      <c r="F39" s="302" t="s">
        <v>24</v>
      </c>
      <c r="H39" s="369"/>
      <c r="I39" s="369"/>
      <c r="J39" s="369"/>
    </row>
    <row r="40" s="354" customFormat="1" ht="22.5" customHeight="1" spans="1:10">
      <c r="A40" s="303" t="s">
        <v>95</v>
      </c>
      <c r="B40" s="304" t="s">
        <v>96</v>
      </c>
      <c r="C40" s="391"/>
      <c r="D40" s="391"/>
      <c r="E40" s="391"/>
      <c r="F40" s="306"/>
      <c r="H40" s="369"/>
      <c r="I40" s="369"/>
      <c r="J40" s="369"/>
    </row>
    <row r="41" s="354" customFormat="1" ht="22.5" customHeight="1" spans="1:10">
      <c r="A41" s="306" t="s">
        <v>97</v>
      </c>
      <c r="B41" s="304" t="s">
        <v>98</v>
      </c>
      <c r="C41" s="359">
        <v>30079141</v>
      </c>
      <c r="D41" s="359">
        <v>31060240</v>
      </c>
      <c r="E41" s="359">
        <v>31030240</v>
      </c>
      <c r="F41" s="306"/>
      <c r="H41" s="369"/>
      <c r="I41" s="369"/>
      <c r="J41" s="369"/>
    </row>
    <row r="42" s="354" customFormat="1" ht="22.5" customHeight="1" spans="1:10">
      <c r="A42" s="306" t="s">
        <v>99</v>
      </c>
      <c r="B42" s="304" t="s">
        <v>100</v>
      </c>
      <c r="C42" s="359">
        <v>21989871</v>
      </c>
      <c r="D42" s="359">
        <v>24317402</v>
      </c>
      <c r="E42" s="359">
        <v>24335696</v>
      </c>
      <c r="F42" s="306"/>
      <c r="H42" s="392"/>
      <c r="I42" s="369"/>
      <c r="J42" s="369"/>
    </row>
    <row r="43" s="354" customFormat="1" ht="22.5" customHeight="1" spans="1:10">
      <c r="A43" s="306" t="s">
        <v>101</v>
      </c>
      <c r="B43" s="304" t="s">
        <v>102</v>
      </c>
      <c r="C43" s="359">
        <v>13262693</v>
      </c>
      <c r="D43" s="359">
        <v>14257773</v>
      </c>
      <c r="E43" s="359">
        <v>14214548</v>
      </c>
      <c r="F43" s="306"/>
      <c r="H43" s="369"/>
      <c r="I43" s="369"/>
      <c r="J43" s="369"/>
    </row>
    <row r="44" s="354" customFormat="1" ht="22.5" customHeight="1" spans="1:10">
      <c r="A44" s="306" t="s">
        <v>103</v>
      </c>
      <c r="B44" s="304" t="s">
        <v>104</v>
      </c>
      <c r="C44" s="359">
        <f>C42-C43-C45</f>
        <v>8642588</v>
      </c>
      <c r="D44" s="359">
        <f>D42-D43-D45</f>
        <v>9967735</v>
      </c>
      <c r="E44" s="359">
        <f>E42-E43-E45</f>
        <v>10095865</v>
      </c>
      <c r="F44" s="306"/>
      <c r="H44" s="369"/>
      <c r="I44" s="369"/>
      <c r="J44" s="369"/>
    </row>
    <row r="45" s="354" customFormat="1" ht="22.5" customHeight="1" spans="1:10">
      <c r="A45" s="306" t="s">
        <v>105</v>
      </c>
      <c r="B45" s="304" t="s">
        <v>106</v>
      </c>
      <c r="C45" s="359">
        <v>84590</v>
      </c>
      <c r="D45" s="359">
        <v>91894</v>
      </c>
      <c r="E45" s="359">
        <v>25283</v>
      </c>
      <c r="F45" s="306"/>
      <c r="H45" s="369"/>
      <c r="I45" s="369"/>
      <c r="J45" s="369"/>
    </row>
    <row r="46" s="354" customFormat="1" ht="22.5" customHeight="1" spans="1:10">
      <c r="A46" s="306" t="s">
        <v>107</v>
      </c>
      <c r="B46" s="304" t="s">
        <v>108</v>
      </c>
      <c r="C46" s="308"/>
      <c r="D46" s="393"/>
      <c r="E46" s="393"/>
      <c r="F46" s="306"/>
      <c r="H46" s="369"/>
      <c r="I46" s="369"/>
      <c r="J46" s="369"/>
    </row>
    <row r="47" s="354" customFormat="1" ht="22.5" customHeight="1" spans="1:10">
      <c r="A47" s="306" t="s">
        <v>109</v>
      </c>
      <c r="B47" s="304" t="s">
        <v>110</v>
      </c>
      <c r="C47" s="359">
        <v>80000</v>
      </c>
      <c r="D47" s="359">
        <v>80000</v>
      </c>
      <c r="E47" s="359">
        <v>80000</v>
      </c>
      <c r="F47" s="306"/>
      <c r="H47" s="369"/>
      <c r="I47" s="369"/>
      <c r="J47" s="369"/>
    </row>
    <row r="48" s="354" customFormat="1" ht="22.5" customHeight="1" spans="1:10">
      <c r="A48" s="306" t="s">
        <v>111</v>
      </c>
      <c r="B48" s="304" t="s">
        <v>112</v>
      </c>
      <c r="C48" s="359">
        <v>84000</v>
      </c>
      <c r="D48" s="359">
        <v>84000</v>
      </c>
      <c r="E48" s="359">
        <v>84000</v>
      </c>
      <c r="F48" s="306"/>
      <c r="H48" s="369"/>
      <c r="I48" s="395"/>
      <c r="J48" s="369"/>
    </row>
    <row r="49" s="354" customFormat="1" ht="22.5" customHeight="1" spans="1:10">
      <c r="A49" s="306" t="s">
        <v>113</v>
      </c>
      <c r="B49" s="304" t="s">
        <v>114</v>
      </c>
      <c r="C49" s="359">
        <v>81686</v>
      </c>
      <c r="D49" s="359">
        <v>78544.4</v>
      </c>
      <c r="E49" s="359">
        <v>78489.4</v>
      </c>
      <c r="F49" s="306"/>
      <c r="H49" s="369"/>
      <c r="I49" s="395"/>
      <c r="J49" s="369"/>
    </row>
    <row r="50" s="354" customFormat="1" ht="22.5" customHeight="1" spans="1:10">
      <c r="A50" s="306" t="s">
        <v>115</v>
      </c>
      <c r="B50" s="304" t="s">
        <v>116</v>
      </c>
      <c r="C50" s="308">
        <v>27316347.25</v>
      </c>
      <c r="D50" s="308">
        <v>30811156.07</v>
      </c>
      <c r="E50" s="308">
        <v>38374373.57</v>
      </c>
      <c r="F50" s="388"/>
      <c r="H50" s="369"/>
      <c r="I50" s="395"/>
      <c r="J50" s="369"/>
    </row>
    <row r="51" s="354" customFormat="1" ht="22.5" customHeight="1" spans="1:10">
      <c r="A51" s="306" t="s">
        <v>117</v>
      </c>
      <c r="B51" s="304" t="s">
        <v>118</v>
      </c>
      <c r="C51" s="308">
        <f>C50</f>
        <v>27316347.25</v>
      </c>
      <c r="D51" s="308">
        <f>D50</f>
        <v>30811156.07</v>
      </c>
      <c r="E51" s="308">
        <f>E50</f>
        <v>38374373.57</v>
      </c>
      <c r="F51" s="388"/>
      <c r="H51" s="369"/>
      <c r="I51" s="395"/>
      <c r="J51" s="369"/>
    </row>
    <row r="52" s="354" customFormat="1" ht="22.5" customHeight="1" spans="1:10">
      <c r="A52" s="306" t="s">
        <v>119</v>
      </c>
      <c r="B52" s="304" t="s">
        <v>120</v>
      </c>
      <c r="C52" s="308"/>
      <c r="D52" s="308"/>
      <c r="E52" s="308"/>
      <c r="F52" s="306"/>
      <c r="H52" s="369"/>
      <c r="I52" s="395"/>
      <c r="J52" s="369"/>
    </row>
    <row r="53" s="354" customFormat="1" ht="22.5" customHeight="1" spans="1:10">
      <c r="A53" s="306" t="s">
        <v>121</v>
      </c>
      <c r="B53" s="304" t="s">
        <v>122</v>
      </c>
      <c r="C53" s="359">
        <v>8089270</v>
      </c>
      <c r="D53" s="359">
        <v>6742838</v>
      </c>
      <c r="E53" s="359">
        <v>6694544</v>
      </c>
      <c r="F53" s="306"/>
      <c r="H53" s="369"/>
      <c r="I53" s="395"/>
      <c r="J53" s="369"/>
    </row>
    <row r="54" s="354" customFormat="1" ht="22.5" customHeight="1" spans="1:10">
      <c r="A54" s="306" t="s">
        <v>123</v>
      </c>
      <c r="B54" s="304" t="s">
        <v>124</v>
      </c>
      <c r="C54" s="308">
        <v>0.2689</v>
      </c>
      <c r="D54" s="308">
        <v>0.2171</v>
      </c>
      <c r="E54" s="308">
        <v>0.2157</v>
      </c>
      <c r="F54" s="306"/>
      <c r="H54" s="369"/>
      <c r="I54" s="395"/>
      <c r="J54" s="369"/>
    </row>
    <row r="55" s="354" customFormat="1" ht="22.5" customHeight="1" spans="1:10">
      <c r="A55" s="306" t="s">
        <v>125</v>
      </c>
      <c r="B55" s="304" t="s">
        <v>126</v>
      </c>
      <c r="C55" s="359">
        <v>8089270</v>
      </c>
      <c r="D55" s="359">
        <v>6742838</v>
      </c>
      <c r="E55" s="359">
        <v>6694544</v>
      </c>
      <c r="F55" s="306"/>
      <c r="H55" s="369"/>
      <c r="I55" s="395"/>
      <c r="J55" s="369"/>
    </row>
    <row r="56" s="354" customFormat="1" ht="22.5" customHeight="1" spans="1:10">
      <c r="A56" s="306" t="s">
        <v>127</v>
      </c>
      <c r="B56" s="304" t="s">
        <v>128</v>
      </c>
      <c r="C56" s="308">
        <v>0.2689</v>
      </c>
      <c r="D56" s="308">
        <v>0.22</v>
      </c>
      <c r="E56" s="308">
        <v>0.22</v>
      </c>
      <c r="F56" s="306"/>
      <c r="H56" s="369"/>
      <c r="I56" s="395"/>
      <c r="J56" s="369"/>
    </row>
    <row r="57" s="354" customFormat="1" ht="22.5" customHeight="1" spans="1:10">
      <c r="A57" s="306" t="s">
        <v>129</v>
      </c>
      <c r="B57" s="304" t="s">
        <v>130</v>
      </c>
      <c r="C57" s="373">
        <v>1.24</v>
      </c>
      <c r="D57" s="373">
        <v>1.27</v>
      </c>
      <c r="E57" s="373">
        <v>1.58</v>
      </c>
      <c r="F57" s="306"/>
      <c r="H57" s="369"/>
      <c r="I57" s="396"/>
      <c r="J57" s="369"/>
    </row>
    <row r="58" s="354" customFormat="1" ht="22.5" customHeight="1" spans="1:10">
      <c r="A58" s="306" t="s">
        <v>131</v>
      </c>
      <c r="B58" s="304" t="s">
        <v>132</v>
      </c>
      <c r="C58" s="373">
        <v>0.32</v>
      </c>
      <c r="D58" s="373">
        <v>0.32</v>
      </c>
      <c r="E58" s="373">
        <v>0.32</v>
      </c>
      <c r="F58" s="306"/>
      <c r="H58" s="369"/>
      <c r="I58" s="395"/>
      <c r="J58" s="369"/>
    </row>
    <row r="59" s="354" customFormat="1" ht="22.5" customHeight="1" spans="1:10">
      <c r="A59" s="306" t="s">
        <v>133</v>
      </c>
      <c r="B59" s="304" t="s">
        <v>134</v>
      </c>
      <c r="C59" s="359"/>
      <c r="D59" s="359"/>
      <c r="E59" s="359"/>
      <c r="F59" s="306"/>
      <c r="H59" s="369"/>
      <c r="I59" s="395"/>
      <c r="J59" s="369"/>
    </row>
    <row r="60" s="354" customFormat="1" ht="22.5" customHeight="1" spans="1:10">
      <c r="A60" s="306" t="s">
        <v>135</v>
      </c>
      <c r="B60" s="304" t="s">
        <v>136</v>
      </c>
      <c r="C60" s="359">
        <v>25</v>
      </c>
      <c r="D60" s="359">
        <v>25</v>
      </c>
      <c r="E60" s="359">
        <v>25</v>
      </c>
      <c r="F60" s="306"/>
      <c r="H60" s="369"/>
      <c r="I60" s="395"/>
      <c r="J60" s="369"/>
    </row>
    <row r="61" s="354" customFormat="1" ht="22.5" customHeight="1" spans="1:10">
      <c r="A61" s="306" t="s">
        <v>137</v>
      </c>
      <c r="B61" s="304" t="s">
        <v>138</v>
      </c>
      <c r="C61" s="359">
        <f>C43</f>
        <v>13262693</v>
      </c>
      <c r="D61" s="359">
        <f>D43</f>
        <v>14257773</v>
      </c>
      <c r="E61" s="359">
        <f>E43</f>
        <v>14214548</v>
      </c>
      <c r="F61" s="394"/>
      <c r="H61" s="369"/>
      <c r="I61" s="395"/>
      <c r="J61" s="369"/>
    </row>
    <row r="62" s="354" customFormat="1" ht="27" customHeight="1" spans="1:10">
      <c r="A62" s="388" t="s">
        <v>139</v>
      </c>
      <c r="B62" s="304" t="s">
        <v>140</v>
      </c>
      <c r="C62" s="359">
        <v>100</v>
      </c>
      <c r="D62" s="359">
        <v>100</v>
      </c>
      <c r="E62" s="359">
        <v>100</v>
      </c>
      <c r="F62" s="306"/>
      <c r="H62" s="369"/>
      <c r="I62" s="395"/>
      <c r="J62" s="369"/>
    </row>
    <row r="63" s="354" customFormat="1" ht="22.5" customHeight="1" spans="1:10">
      <c r="A63" s="303" t="s">
        <v>141</v>
      </c>
      <c r="B63" s="304" t="s">
        <v>142</v>
      </c>
      <c r="C63" s="308"/>
      <c r="D63" s="308"/>
      <c r="E63" s="308"/>
      <c r="F63" s="306"/>
      <c r="H63" s="369"/>
      <c r="I63" s="395"/>
      <c r="J63" s="369"/>
    </row>
    <row r="64" s="354" customFormat="1" ht="22.5" customHeight="1" spans="1:10">
      <c r="A64" s="306" t="s">
        <v>143</v>
      </c>
      <c r="B64" s="304" t="s">
        <v>144</v>
      </c>
      <c r="C64" s="359">
        <v>120</v>
      </c>
      <c r="D64" s="359">
        <v>118</v>
      </c>
      <c r="E64" s="359">
        <v>114</v>
      </c>
      <c r="F64" s="306"/>
      <c r="H64" s="369"/>
      <c r="I64" s="395"/>
      <c r="J64" s="369"/>
    </row>
    <row r="65" s="354" customFormat="1" ht="22.5" customHeight="1" spans="1:10">
      <c r="A65" s="306" t="s">
        <v>145</v>
      </c>
      <c r="B65" s="304" t="s">
        <v>146</v>
      </c>
      <c r="C65" s="359">
        <f>C64</f>
        <v>120</v>
      </c>
      <c r="D65" s="359">
        <f>D64</f>
        <v>118</v>
      </c>
      <c r="E65" s="359">
        <f>E64</f>
        <v>114</v>
      </c>
      <c r="F65" s="394"/>
      <c r="H65" s="369"/>
      <c r="I65" s="395"/>
      <c r="J65" s="369"/>
    </row>
    <row r="66" s="354" customFormat="1" ht="22.5" customHeight="1" spans="1:10">
      <c r="A66" s="306" t="s">
        <v>147</v>
      </c>
      <c r="B66" s="304" t="s">
        <v>148</v>
      </c>
      <c r="C66" s="359">
        <v>44</v>
      </c>
      <c r="D66" s="359">
        <v>44</v>
      </c>
      <c r="E66" s="359">
        <v>42</v>
      </c>
      <c r="F66" s="306"/>
      <c r="H66" s="369"/>
      <c r="I66" s="395"/>
      <c r="J66" s="369"/>
    </row>
    <row r="67" s="354" customFormat="1" ht="22.5" customHeight="1" spans="1:10">
      <c r="A67" s="306" t="s">
        <v>149</v>
      </c>
      <c r="B67" s="304" t="s">
        <v>150</v>
      </c>
      <c r="C67" s="359">
        <v>41</v>
      </c>
      <c r="D67" s="359">
        <v>39</v>
      </c>
      <c r="E67" s="359">
        <v>38</v>
      </c>
      <c r="F67" s="306"/>
      <c r="H67" s="369"/>
      <c r="I67" s="395"/>
      <c r="J67" s="369"/>
    </row>
    <row r="68" s="354" customFormat="1" ht="22.5" customHeight="1" spans="1:10">
      <c r="A68" s="306" t="s">
        <v>151</v>
      </c>
      <c r="B68" s="304" t="s">
        <v>152</v>
      </c>
      <c r="C68" s="359">
        <v>23</v>
      </c>
      <c r="D68" s="359">
        <v>23</v>
      </c>
      <c r="E68" s="359">
        <v>22</v>
      </c>
      <c r="F68" s="306"/>
      <c r="H68" s="369"/>
      <c r="I68" s="395"/>
      <c r="J68" s="369"/>
    </row>
    <row r="69" s="354" customFormat="1" ht="22.5" customHeight="1" spans="1:10">
      <c r="A69" s="306" t="s">
        <v>153</v>
      </c>
      <c r="B69" s="304" t="s">
        <v>154</v>
      </c>
      <c r="C69" s="359">
        <v>12</v>
      </c>
      <c r="D69" s="359">
        <v>12</v>
      </c>
      <c r="E69" s="359">
        <v>12</v>
      </c>
      <c r="F69" s="306"/>
      <c r="H69" s="369"/>
      <c r="I69" s="395"/>
      <c r="J69" s="369"/>
    </row>
    <row r="70" s="354" customFormat="1" ht="22.5" customHeight="1" spans="1:10">
      <c r="A70" s="306" t="s">
        <v>155</v>
      </c>
      <c r="B70" s="304" t="s">
        <v>156</v>
      </c>
      <c r="C70" s="359">
        <v>0</v>
      </c>
      <c r="D70" s="359">
        <v>2</v>
      </c>
      <c r="E70" s="359">
        <v>4</v>
      </c>
      <c r="F70" s="306"/>
      <c r="H70" s="369"/>
      <c r="I70" s="395"/>
      <c r="J70" s="369"/>
    </row>
    <row r="71" s="354" customFormat="1" customHeight="1" spans="2:5">
      <c r="B71" s="340"/>
      <c r="C71" s="353"/>
      <c r="D71" s="353"/>
      <c r="E71" s="353"/>
    </row>
    <row r="72" s="354" customFormat="1" customHeight="1" spans="2:5">
      <c r="B72" s="340"/>
      <c r="C72" s="353"/>
      <c r="D72" s="353"/>
      <c r="E72" s="353"/>
    </row>
    <row r="73" s="354" customFormat="1" customHeight="1" spans="2:5">
      <c r="B73" s="340"/>
      <c r="C73" s="353"/>
      <c r="D73" s="353"/>
      <c r="E73" s="353"/>
    </row>
    <row r="74" s="354" customFormat="1" customHeight="1" spans="2:5">
      <c r="B74" s="340"/>
      <c r="C74" s="380"/>
      <c r="D74" s="380"/>
      <c r="E74" s="353"/>
    </row>
    <row r="75" s="354" customFormat="1" customHeight="1" spans="2:5">
      <c r="B75" s="340"/>
      <c r="C75" s="380"/>
      <c r="D75" s="380"/>
      <c r="E75" s="353"/>
    </row>
    <row r="76" s="354" customFormat="1" customHeight="1" spans="2:5">
      <c r="B76" s="340"/>
      <c r="C76" s="380"/>
      <c r="D76" s="380"/>
      <c r="E76" s="353"/>
    </row>
    <row r="77" s="354" customFormat="1" customHeight="1" spans="2:5">
      <c r="B77" s="340"/>
      <c r="C77" s="353"/>
      <c r="D77" s="353"/>
      <c r="E77" s="353"/>
    </row>
    <row r="78" s="354" customFormat="1" customHeight="1" spans="2:5">
      <c r="B78" s="340"/>
      <c r="C78" s="380"/>
      <c r="D78" s="353"/>
      <c r="E78" s="353"/>
    </row>
    <row r="79" s="354" customFormat="1" customHeight="1" spans="2:5">
      <c r="B79" s="340"/>
      <c r="C79" s="380"/>
      <c r="D79" s="380"/>
      <c r="E79" s="380"/>
    </row>
    <row r="80" s="354" customFormat="1" customHeight="1" spans="2:5">
      <c r="B80" s="340"/>
      <c r="C80" s="353"/>
      <c r="D80" s="353"/>
      <c r="E80" s="353"/>
    </row>
    <row r="81" s="354" customFormat="1" customHeight="1" spans="2:5">
      <c r="B81" s="340"/>
      <c r="C81" s="353"/>
      <c r="D81" s="380"/>
      <c r="E81" s="353"/>
    </row>
    <row r="82" s="354" customFormat="1" customHeight="1" spans="2:5">
      <c r="B82" s="340"/>
      <c r="C82" s="353"/>
      <c r="D82" s="353"/>
      <c r="E82" s="353"/>
    </row>
    <row r="83" s="354" customFormat="1" customHeight="1" spans="2:5">
      <c r="B83" s="340"/>
      <c r="C83" s="353"/>
      <c r="D83" s="353"/>
      <c r="E83" s="353"/>
    </row>
    <row r="84" s="354" customFormat="1" customHeight="1" spans="2:5">
      <c r="B84" s="340"/>
      <c r="C84" s="353"/>
      <c r="D84" s="353"/>
      <c r="E84" s="353"/>
    </row>
    <row r="85" s="354" customFormat="1" customHeight="1" spans="2:5">
      <c r="B85" s="340"/>
      <c r="C85" s="353"/>
      <c r="D85" s="353"/>
      <c r="E85" s="353"/>
    </row>
    <row r="86" s="354" customFormat="1" customHeight="1" spans="2:5">
      <c r="B86" s="340"/>
      <c r="C86" s="353"/>
      <c r="D86" s="353"/>
      <c r="E86" s="353"/>
    </row>
    <row r="87" s="354" customFormat="1" customHeight="1" spans="2:5">
      <c r="B87" s="340"/>
      <c r="C87" s="353"/>
      <c r="D87" s="353"/>
      <c r="E87" s="353"/>
    </row>
    <row r="88" s="354" customFormat="1" customHeight="1" spans="2:5">
      <c r="B88" s="340"/>
      <c r="C88" s="353"/>
      <c r="D88" s="353"/>
      <c r="E88" s="353"/>
    </row>
    <row r="89" s="354" customFormat="1" customHeight="1" spans="2:5">
      <c r="B89" s="340"/>
      <c r="C89" s="353"/>
      <c r="D89" s="353"/>
      <c r="E89" s="353"/>
    </row>
    <row r="90" s="354" customFormat="1" customHeight="1" spans="2:5">
      <c r="B90" s="340"/>
      <c r="C90" s="353"/>
      <c r="D90" s="353"/>
      <c r="E90" s="353"/>
    </row>
    <row r="91" s="354" customFormat="1" customHeight="1" spans="2:5">
      <c r="B91" s="340"/>
      <c r="C91" s="353"/>
      <c r="D91" s="353"/>
      <c r="E91" s="353"/>
    </row>
    <row r="92" s="354" customFormat="1" customHeight="1" spans="2:5">
      <c r="B92" s="340"/>
      <c r="C92" s="353"/>
      <c r="D92" s="353"/>
      <c r="E92" s="353"/>
    </row>
    <row r="93" s="354" customFormat="1" customHeight="1" spans="2:5">
      <c r="B93" s="340"/>
      <c r="C93" s="353"/>
      <c r="D93" s="353"/>
      <c r="E93" s="353"/>
    </row>
    <row r="94" s="354" customFormat="1" customHeight="1" spans="2:5">
      <c r="B94" s="340"/>
      <c r="C94" s="353"/>
      <c r="D94" s="353"/>
      <c r="E94" s="353"/>
    </row>
    <row r="95" s="354" customFormat="1" customHeight="1" spans="2:5">
      <c r="B95" s="340"/>
      <c r="C95" s="353"/>
      <c r="D95" s="353"/>
      <c r="E95" s="353"/>
    </row>
    <row r="96" s="354" customFormat="1" customHeight="1" spans="2:5">
      <c r="B96" s="340"/>
      <c r="C96" s="353"/>
      <c r="D96" s="353"/>
      <c r="E96" s="353"/>
    </row>
    <row r="97" s="354" customFormat="1" customHeight="1" spans="2:5">
      <c r="B97" s="340"/>
      <c r="C97" s="353"/>
      <c r="D97" s="353"/>
      <c r="E97" s="353"/>
    </row>
    <row r="98" s="354" customFormat="1" customHeight="1" spans="2:5">
      <c r="B98" s="340"/>
      <c r="C98" s="353"/>
      <c r="D98" s="353"/>
      <c r="E98" s="353"/>
    </row>
    <row r="99" s="354" customFormat="1" customHeight="1" spans="2:5">
      <c r="B99" s="340"/>
      <c r="C99" s="353"/>
      <c r="D99" s="353"/>
      <c r="E99" s="353"/>
    </row>
    <row r="100" s="354" customFormat="1" customHeight="1" spans="2:5">
      <c r="B100" s="340"/>
      <c r="C100" s="353"/>
      <c r="D100" s="353"/>
      <c r="E100" s="353"/>
    </row>
    <row r="101" s="354" customFormat="1" customHeight="1" spans="2:5">
      <c r="B101" s="340"/>
      <c r="C101" s="353"/>
      <c r="D101" s="353"/>
      <c r="E101" s="353"/>
    </row>
    <row r="102" s="354" customFormat="1" customHeight="1" spans="2:5">
      <c r="B102" s="340"/>
      <c r="C102" s="353"/>
      <c r="D102" s="353"/>
      <c r="E102" s="353"/>
    </row>
    <row r="103" s="354" customFormat="1" customHeight="1" spans="2:5">
      <c r="B103" s="340"/>
      <c r="C103" s="353"/>
      <c r="D103" s="353"/>
      <c r="E103" s="353"/>
    </row>
    <row r="104" s="354" customFormat="1" customHeight="1" spans="2:5">
      <c r="B104" s="340"/>
      <c r="C104" s="353"/>
      <c r="D104" s="353"/>
      <c r="E104" s="353"/>
    </row>
    <row r="105" s="354" customFormat="1" customHeight="1" spans="2:5">
      <c r="B105" s="340"/>
      <c r="C105" s="353"/>
      <c r="D105" s="353"/>
      <c r="E105" s="353"/>
    </row>
    <row r="106" s="354" customFormat="1" customHeight="1" spans="2:5">
      <c r="B106" s="340"/>
      <c r="C106" s="353"/>
      <c r="D106" s="353"/>
      <c r="E106" s="353"/>
    </row>
    <row r="107" s="354" customFormat="1" customHeight="1" spans="2:5">
      <c r="B107" s="340"/>
      <c r="C107" s="353"/>
      <c r="D107" s="353"/>
      <c r="E107" s="353"/>
    </row>
    <row r="108" s="354" customFormat="1" customHeight="1" spans="2:5">
      <c r="B108" s="340"/>
      <c r="C108" s="353"/>
      <c r="D108" s="353"/>
      <c r="E108" s="353"/>
    </row>
    <row r="109" s="354" customFormat="1" customHeight="1" spans="2:5">
      <c r="B109" s="340"/>
      <c r="C109" s="353"/>
      <c r="D109" s="353"/>
      <c r="E109" s="353"/>
    </row>
    <row r="110" s="354" customFormat="1" customHeight="1" spans="2:5">
      <c r="B110" s="340"/>
      <c r="C110" s="353"/>
      <c r="D110" s="353"/>
      <c r="E110" s="353"/>
    </row>
    <row r="111" s="354" customFormat="1" customHeight="1" spans="2:5">
      <c r="B111" s="340"/>
      <c r="C111" s="353"/>
      <c r="D111" s="353"/>
      <c r="E111" s="353"/>
    </row>
    <row r="112" s="354" customFormat="1" customHeight="1" spans="2:5">
      <c r="B112" s="340"/>
      <c r="C112" s="353"/>
      <c r="D112" s="353"/>
      <c r="E112" s="353"/>
    </row>
    <row r="113" s="354" customFormat="1" customHeight="1" spans="2:5">
      <c r="B113" s="340"/>
      <c r="C113" s="353"/>
      <c r="D113" s="353"/>
      <c r="E113" s="353"/>
    </row>
    <row r="114" s="354" customFormat="1" customHeight="1" spans="2:5">
      <c r="B114" s="340"/>
      <c r="C114" s="353"/>
      <c r="D114" s="353"/>
      <c r="E114" s="353"/>
    </row>
    <row r="115" s="354" customFormat="1" customHeight="1" spans="2:5">
      <c r="B115" s="340"/>
      <c r="C115" s="353"/>
      <c r="D115" s="353"/>
      <c r="E115" s="353"/>
    </row>
    <row r="116" s="354" customFormat="1" customHeight="1" spans="2:5">
      <c r="B116" s="340"/>
      <c r="C116" s="353"/>
      <c r="D116" s="353"/>
      <c r="E116" s="353"/>
    </row>
    <row r="117" s="354" customFormat="1" customHeight="1" spans="2:5">
      <c r="B117" s="340"/>
      <c r="C117" s="353"/>
      <c r="D117" s="353"/>
      <c r="E117" s="353"/>
    </row>
    <row r="118" s="354" customFormat="1" customHeight="1" spans="2:5">
      <c r="B118" s="340"/>
      <c r="C118" s="353"/>
      <c r="D118" s="353"/>
      <c r="E118" s="353"/>
    </row>
    <row r="119" s="354" customFormat="1" customHeight="1" spans="2:5">
      <c r="B119" s="340"/>
      <c r="C119" s="353"/>
      <c r="D119" s="353"/>
      <c r="E119" s="353"/>
    </row>
    <row r="120" s="354" customFormat="1" customHeight="1" spans="2:5">
      <c r="B120" s="340"/>
      <c r="C120" s="353"/>
      <c r="D120" s="353"/>
      <c r="E120" s="353"/>
    </row>
    <row r="121" s="354" customFormat="1" customHeight="1" spans="2:5">
      <c r="B121" s="340"/>
      <c r="C121" s="353"/>
      <c r="D121" s="353"/>
      <c r="E121" s="353"/>
    </row>
    <row r="122" s="354" customFormat="1" customHeight="1" spans="2:5">
      <c r="B122" s="340"/>
      <c r="C122" s="353"/>
      <c r="D122" s="353"/>
      <c r="E122" s="353"/>
    </row>
    <row r="123" s="354" customFormat="1" customHeight="1" spans="2:5">
      <c r="B123" s="340"/>
      <c r="C123" s="353"/>
      <c r="D123" s="353"/>
      <c r="E123" s="353"/>
    </row>
    <row r="124" s="354" customFormat="1" customHeight="1" spans="2:5">
      <c r="B124" s="340"/>
      <c r="C124" s="353"/>
      <c r="D124" s="353"/>
      <c r="E124" s="353"/>
    </row>
    <row r="125" s="354" customFormat="1" customHeight="1" spans="2:5">
      <c r="B125" s="340"/>
      <c r="C125" s="353"/>
      <c r="D125" s="353"/>
      <c r="E125" s="353"/>
    </row>
    <row r="126" s="354" customFormat="1" customHeight="1" spans="2:5">
      <c r="B126" s="340"/>
      <c r="C126" s="353"/>
      <c r="D126" s="353"/>
      <c r="E126" s="353"/>
    </row>
    <row r="127" s="354" customFormat="1" customHeight="1" spans="2:5">
      <c r="B127" s="340"/>
      <c r="C127" s="353"/>
      <c r="D127" s="353"/>
      <c r="E127" s="353"/>
    </row>
    <row r="128" s="354" customFormat="1" customHeight="1" spans="2:5">
      <c r="B128" s="340"/>
      <c r="C128" s="353"/>
      <c r="D128" s="353"/>
      <c r="E128" s="353"/>
    </row>
    <row r="129" s="354" customFormat="1" customHeight="1" spans="2:5">
      <c r="B129" s="340"/>
      <c r="C129" s="353"/>
      <c r="D129" s="353"/>
      <c r="E129" s="353"/>
    </row>
    <row r="130" s="354" customFormat="1" customHeight="1" spans="2:5">
      <c r="B130" s="340"/>
      <c r="C130" s="353"/>
      <c r="D130" s="353"/>
      <c r="E130" s="353"/>
    </row>
    <row r="131" s="354" customFormat="1" customHeight="1" spans="2:5">
      <c r="B131" s="340"/>
      <c r="C131" s="353"/>
      <c r="D131" s="353"/>
      <c r="E131" s="353"/>
    </row>
    <row r="132" s="354" customFormat="1" customHeight="1" spans="2:5">
      <c r="B132" s="340"/>
      <c r="C132" s="353"/>
      <c r="D132" s="353"/>
      <c r="E132" s="353"/>
    </row>
    <row r="133" s="354" customFormat="1" customHeight="1" spans="2:5">
      <c r="B133" s="340"/>
      <c r="C133" s="353"/>
      <c r="D133" s="353"/>
      <c r="E133" s="353"/>
    </row>
    <row r="134" s="354" customFormat="1" customHeight="1" spans="2:5">
      <c r="B134" s="340"/>
      <c r="C134" s="353"/>
      <c r="D134" s="353"/>
      <c r="E134" s="353"/>
    </row>
    <row r="135" s="354" customFormat="1" customHeight="1" spans="2:5">
      <c r="B135" s="340"/>
      <c r="C135" s="353"/>
      <c r="D135" s="353"/>
      <c r="E135" s="353"/>
    </row>
    <row r="136" s="354" customFormat="1" customHeight="1" spans="2:5">
      <c r="B136" s="340"/>
      <c r="C136" s="353"/>
      <c r="D136" s="353"/>
      <c r="E136" s="353"/>
    </row>
    <row r="137" s="354" customFormat="1" customHeight="1" spans="2:5">
      <c r="B137" s="340"/>
      <c r="C137" s="353"/>
      <c r="D137" s="353"/>
      <c r="E137" s="353"/>
    </row>
    <row r="138" s="354" customFormat="1" customHeight="1" spans="2:5">
      <c r="B138" s="340"/>
      <c r="C138" s="353"/>
      <c r="D138" s="353"/>
      <c r="E138" s="353"/>
    </row>
    <row r="139" s="354" customFormat="1" customHeight="1" spans="2:5">
      <c r="B139" s="340"/>
      <c r="C139" s="353"/>
      <c r="D139" s="353"/>
      <c r="E139" s="353"/>
    </row>
    <row r="140" s="354" customFormat="1" customHeight="1" spans="2:5">
      <c r="B140" s="340"/>
      <c r="C140" s="353"/>
      <c r="D140" s="353"/>
      <c r="E140" s="353"/>
    </row>
    <row r="141" s="354" customFormat="1" customHeight="1" spans="2:5">
      <c r="B141" s="340"/>
      <c r="C141" s="353"/>
      <c r="D141" s="353"/>
      <c r="E141" s="353"/>
    </row>
    <row r="142" s="354" customFormat="1" customHeight="1" spans="2:5">
      <c r="B142" s="340"/>
      <c r="C142" s="353"/>
      <c r="D142" s="353"/>
      <c r="E142" s="353"/>
    </row>
    <row r="143" s="354" customFormat="1" customHeight="1" spans="2:5">
      <c r="B143" s="340"/>
      <c r="C143" s="353"/>
      <c r="D143" s="353"/>
      <c r="E143" s="353"/>
    </row>
    <row r="144" s="354" customFormat="1" customHeight="1" spans="2:5">
      <c r="B144" s="340"/>
      <c r="C144" s="353"/>
      <c r="D144" s="353"/>
      <c r="E144" s="353"/>
    </row>
    <row r="145" s="354" customFormat="1" customHeight="1" spans="2:5">
      <c r="B145" s="340"/>
      <c r="C145" s="353"/>
      <c r="D145" s="353"/>
      <c r="E145" s="353"/>
    </row>
    <row r="146" s="354" customFormat="1" customHeight="1" spans="2:5">
      <c r="B146" s="340"/>
      <c r="C146" s="353"/>
      <c r="D146" s="353"/>
      <c r="E146" s="353"/>
    </row>
    <row r="147" s="354" customFormat="1" customHeight="1" spans="2:5">
      <c r="B147" s="340"/>
      <c r="C147" s="353"/>
      <c r="D147" s="353"/>
      <c r="E147" s="353"/>
    </row>
    <row r="148" s="354" customFormat="1" customHeight="1" spans="2:5">
      <c r="B148" s="340"/>
      <c r="C148" s="353"/>
      <c r="D148" s="353"/>
      <c r="E148" s="353"/>
    </row>
    <row r="149" s="354" customFormat="1" customHeight="1" spans="2:5">
      <c r="B149" s="340"/>
      <c r="C149" s="353"/>
      <c r="D149" s="353"/>
      <c r="E149" s="353"/>
    </row>
    <row r="150" s="354" customFormat="1" customHeight="1" spans="2:5">
      <c r="B150" s="340"/>
      <c r="C150" s="353"/>
      <c r="D150" s="353"/>
      <c r="E150" s="353"/>
    </row>
    <row r="151" s="354" customFormat="1" customHeight="1" spans="2:5">
      <c r="B151" s="340"/>
      <c r="C151" s="353"/>
      <c r="D151" s="353"/>
      <c r="E151" s="353"/>
    </row>
    <row r="152" s="354" customFormat="1" customHeight="1" spans="2:5">
      <c r="B152" s="340"/>
      <c r="C152" s="353"/>
      <c r="D152" s="353"/>
      <c r="E152" s="353"/>
    </row>
    <row r="153" s="354" customFormat="1" customHeight="1" spans="2:5">
      <c r="B153" s="340"/>
      <c r="C153" s="353"/>
      <c r="D153" s="353"/>
      <c r="E153" s="353"/>
    </row>
    <row r="154" s="354" customFormat="1" customHeight="1" spans="2:5">
      <c r="B154" s="340"/>
      <c r="C154" s="353"/>
      <c r="D154" s="353"/>
      <c r="E154" s="353"/>
    </row>
    <row r="155" s="354" customFormat="1" customHeight="1" spans="2:5">
      <c r="B155" s="340"/>
      <c r="C155" s="353"/>
      <c r="D155" s="353"/>
      <c r="E155" s="353"/>
    </row>
    <row r="156" s="354" customFormat="1" customHeight="1" spans="2:5">
      <c r="B156" s="340"/>
      <c r="C156" s="353"/>
      <c r="D156" s="353"/>
      <c r="E156" s="353"/>
    </row>
    <row r="157" s="354" customFormat="1" customHeight="1" spans="2:5">
      <c r="B157" s="340"/>
      <c r="C157" s="353"/>
      <c r="D157" s="353"/>
      <c r="E157" s="353"/>
    </row>
    <row r="158" s="354" customFormat="1" customHeight="1" spans="2:5">
      <c r="B158" s="340"/>
      <c r="C158" s="353"/>
      <c r="D158" s="353"/>
      <c r="E158" s="353"/>
    </row>
    <row r="159" s="354" customFormat="1" customHeight="1" spans="2:5">
      <c r="B159" s="340"/>
      <c r="C159" s="353"/>
      <c r="D159" s="353"/>
      <c r="E159" s="353"/>
    </row>
    <row r="160" s="354" customFormat="1" customHeight="1" spans="2:5">
      <c r="B160" s="340"/>
      <c r="C160" s="353"/>
      <c r="D160" s="353"/>
      <c r="E160" s="353"/>
    </row>
    <row r="161" s="354" customFormat="1" customHeight="1" spans="2:5">
      <c r="B161" s="340"/>
      <c r="C161" s="353"/>
      <c r="D161" s="353"/>
      <c r="E161" s="353"/>
    </row>
    <row r="162" s="354" customFormat="1" customHeight="1" spans="2:5">
      <c r="B162" s="340"/>
      <c r="C162" s="353"/>
      <c r="D162" s="353"/>
      <c r="E162" s="353"/>
    </row>
    <row r="163" s="354" customFormat="1" customHeight="1" spans="2:5">
      <c r="B163" s="340"/>
      <c r="C163" s="353"/>
      <c r="D163" s="353"/>
      <c r="E163" s="353"/>
    </row>
    <row r="164" s="354" customFormat="1" customHeight="1" spans="2:5">
      <c r="B164" s="340"/>
      <c r="C164" s="353"/>
      <c r="D164" s="353"/>
      <c r="E164" s="353"/>
    </row>
    <row r="165" s="354" customFormat="1" customHeight="1" spans="2:5">
      <c r="B165" s="340"/>
      <c r="C165" s="353"/>
      <c r="D165" s="353"/>
      <c r="E165" s="353"/>
    </row>
    <row r="166" s="354" customFormat="1" customHeight="1" spans="2:5">
      <c r="B166" s="340"/>
      <c r="C166" s="353"/>
      <c r="D166" s="353"/>
      <c r="E166" s="353"/>
    </row>
    <row r="167" s="354" customFormat="1" customHeight="1" spans="2:5">
      <c r="B167" s="340"/>
      <c r="C167" s="353"/>
      <c r="D167" s="353"/>
      <c r="E167" s="353"/>
    </row>
    <row r="168" s="354" customFormat="1" customHeight="1" spans="2:5">
      <c r="B168" s="340"/>
      <c r="C168" s="353"/>
      <c r="D168" s="353"/>
      <c r="E168" s="353"/>
    </row>
    <row r="169" s="354" customFormat="1" customHeight="1" spans="2:5">
      <c r="B169" s="340"/>
      <c r="C169" s="353"/>
      <c r="D169" s="353"/>
      <c r="E169" s="353"/>
    </row>
    <row r="170" s="354" customFormat="1" customHeight="1" spans="2:5">
      <c r="B170" s="340"/>
      <c r="C170" s="353"/>
      <c r="D170" s="353"/>
      <c r="E170" s="353"/>
    </row>
    <row r="171" s="354" customFormat="1" customHeight="1" spans="2:5">
      <c r="B171" s="340"/>
      <c r="C171" s="353"/>
      <c r="D171" s="353"/>
      <c r="E171" s="353"/>
    </row>
    <row r="172" s="354" customFormat="1" customHeight="1" spans="2:5">
      <c r="B172" s="340"/>
      <c r="C172" s="353"/>
      <c r="D172" s="353"/>
      <c r="E172" s="353"/>
    </row>
    <row r="173" s="354" customFormat="1" customHeight="1" spans="2:5">
      <c r="B173" s="340"/>
      <c r="C173" s="353"/>
      <c r="D173" s="353"/>
      <c r="E173" s="353"/>
    </row>
    <row r="174" s="354" customFormat="1" customHeight="1" spans="2:5">
      <c r="B174" s="340"/>
      <c r="C174" s="353"/>
      <c r="D174" s="353"/>
      <c r="E174" s="353"/>
    </row>
    <row r="175" s="354" customFormat="1" customHeight="1" spans="2:5">
      <c r="B175" s="340"/>
      <c r="C175" s="353"/>
      <c r="D175" s="353"/>
      <c r="E175" s="353"/>
    </row>
    <row r="176" s="354" customFormat="1" customHeight="1" spans="2:5">
      <c r="B176" s="340"/>
      <c r="C176" s="353"/>
      <c r="D176" s="353"/>
      <c r="E176" s="353"/>
    </row>
    <row r="177" s="354" customFormat="1" customHeight="1" spans="2:5">
      <c r="B177" s="340"/>
      <c r="C177" s="353"/>
      <c r="D177" s="353"/>
      <c r="E177" s="353"/>
    </row>
    <row r="178" s="354" customFormat="1" customHeight="1" spans="2:5">
      <c r="B178" s="340"/>
      <c r="C178" s="353"/>
      <c r="D178" s="353"/>
      <c r="E178" s="353"/>
    </row>
    <row r="179" s="354" customFormat="1" customHeight="1" spans="2:5">
      <c r="B179" s="340"/>
      <c r="C179" s="353"/>
      <c r="D179" s="353"/>
      <c r="E179" s="353"/>
    </row>
    <row r="180" s="354" customFormat="1" customHeight="1" spans="2:5">
      <c r="B180" s="340"/>
      <c r="C180" s="353"/>
      <c r="D180" s="353"/>
      <c r="E180" s="353"/>
    </row>
    <row r="181" s="354" customFormat="1" customHeight="1" spans="2:5">
      <c r="B181" s="340"/>
      <c r="C181" s="353"/>
      <c r="D181" s="353"/>
      <c r="E181" s="353"/>
    </row>
    <row r="182" s="354" customFormat="1" customHeight="1" spans="2:5">
      <c r="B182" s="340"/>
      <c r="C182" s="353"/>
      <c r="D182" s="353"/>
      <c r="E182" s="353"/>
    </row>
    <row r="183" s="354" customFormat="1" customHeight="1" spans="2:5">
      <c r="B183" s="340"/>
      <c r="C183" s="353"/>
      <c r="D183" s="353"/>
      <c r="E183" s="353"/>
    </row>
    <row r="184" s="354" customFormat="1" customHeight="1" spans="2:5">
      <c r="B184" s="340"/>
      <c r="C184" s="353"/>
      <c r="D184" s="353"/>
      <c r="E184" s="353"/>
    </row>
    <row r="185" s="354" customFormat="1" customHeight="1" spans="2:5">
      <c r="B185" s="340"/>
      <c r="C185" s="353"/>
      <c r="D185" s="353"/>
      <c r="E185" s="353"/>
    </row>
    <row r="186" s="354" customFormat="1" customHeight="1" spans="2:5">
      <c r="B186" s="340"/>
      <c r="C186" s="353"/>
      <c r="D186" s="353"/>
      <c r="E186" s="353"/>
    </row>
    <row r="187" s="354" customFormat="1" customHeight="1" spans="2:5">
      <c r="B187" s="340"/>
      <c r="C187" s="353"/>
      <c r="D187" s="353"/>
      <c r="E187" s="353"/>
    </row>
    <row r="188" s="354" customFormat="1" customHeight="1" spans="2:5">
      <c r="B188" s="340"/>
      <c r="C188" s="353"/>
      <c r="D188" s="353"/>
      <c r="E188" s="353"/>
    </row>
    <row r="189" s="354" customFormat="1" customHeight="1" spans="2:5">
      <c r="B189" s="340"/>
      <c r="C189" s="353"/>
      <c r="D189" s="353"/>
      <c r="E189" s="353"/>
    </row>
    <row r="190" s="354" customFormat="1" customHeight="1" spans="2:5">
      <c r="B190" s="340"/>
      <c r="C190" s="353"/>
      <c r="D190" s="353"/>
      <c r="E190" s="353"/>
    </row>
    <row r="191" s="354" customFormat="1" customHeight="1" spans="2:5">
      <c r="B191" s="340"/>
      <c r="C191" s="353"/>
      <c r="D191" s="353"/>
      <c r="E191" s="353"/>
    </row>
    <row r="192" s="354" customFormat="1" customHeight="1" spans="2:5">
      <c r="B192" s="340"/>
      <c r="C192" s="353"/>
      <c r="D192" s="353"/>
      <c r="E192" s="353"/>
    </row>
    <row r="193" s="354" customFormat="1" customHeight="1" spans="2:5">
      <c r="B193" s="340"/>
      <c r="C193" s="353"/>
      <c r="D193" s="353"/>
      <c r="E193" s="353"/>
    </row>
    <row r="194" s="354" customFormat="1" customHeight="1" spans="2:5">
      <c r="B194" s="340"/>
      <c r="C194" s="353"/>
      <c r="D194" s="353"/>
      <c r="E194" s="353"/>
    </row>
    <row r="195" s="354" customFormat="1" customHeight="1" spans="2:5">
      <c r="B195" s="340"/>
      <c r="C195" s="353"/>
      <c r="D195" s="353"/>
      <c r="E195" s="353"/>
    </row>
    <row r="196" s="354" customFormat="1" customHeight="1" spans="2:5">
      <c r="B196" s="340"/>
      <c r="C196" s="353"/>
      <c r="D196" s="353"/>
      <c r="E196" s="353"/>
    </row>
    <row r="197" s="354" customFormat="1" customHeight="1" spans="2:5">
      <c r="B197" s="340"/>
      <c r="C197" s="353"/>
      <c r="D197" s="353"/>
      <c r="E197" s="353"/>
    </row>
    <row r="198" s="354" customFormat="1" customHeight="1" spans="2:5">
      <c r="B198" s="340"/>
      <c r="C198" s="353"/>
      <c r="D198" s="353"/>
      <c r="E198" s="353"/>
    </row>
    <row r="199" s="354" customFormat="1" customHeight="1" spans="2:5">
      <c r="B199" s="340"/>
      <c r="C199" s="353"/>
      <c r="D199" s="353"/>
      <c r="E199" s="353"/>
    </row>
    <row r="200" s="354" customFormat="1" customHeight="1" spans="2:5">
      <c r="B200" s="340"/>
      <c r="C200" s="353"/>
      <c r="D200" s="353"/>
      <c r="E200" s="353"/>
    </row>
    <row r="201" s="354" customFormat="1" customHeight="1" spans="2:5">
      <c r="B201" s="340"/>
      <c r="C201" s="353"/>
      <c r="D201" s="353"/>
      <c r="E201" s="353"/>
    </row>
    <row r="202" s="354" customFormat="1" customHeight="1" spans="2:5">
      <c r="B202" s="340"/>
      <c r="C202" s="353"/>
      <c r="D202" s="353"/>
      <c r="E202" s="353"/>
    </row>
    <row r="203" s="354" customFormat="1" customHeight="1" spans="2:5">
      <c r="B203" s="340"/>
      <c r="C203" s="353"/>
      <c r="D203" s="353"/>
      <c r="E203" s="353"/>
    </row>
    <row r="204" s="354" customFormat="1" customHeight="1" spans="2:5">
      <c r="B204" s="340"/>
      <c r="C204" s="353"/>
      <c r="D204" s="353"/>
      <c r="E204" s="353"/>
    </row>
    <row r="205" s="354" customFormat="1" customHeight="1" spans="2:5">
      <c r="B205" s="340"/>
      <c r="C205" s="353"/>
      <c r="D205" s="353"/>
      <c r="E205" s="353"/>
    </row>
    <row r="206" s="354" customFormat="1" customHeight="1" spans="2:5">
      <c r="B206" s="340"/>
      <c r="C206" s="353"/>
      <c r="D206" s="353"/>
      <c r="E206" s="353"/>
    </row>
    <row r="207" s="354" customFormat="1" customHeight="1" spans="2:5">
      <c r="B207" s="340"/>
      <c r="C207" s="353"/>
      <c r="D207" s="353"/>
      <c r="E207" s="353"/>
    </row>
    <row r="208" s="354" customFormat="1" customHeight="1" spans="2:5">
      <c r="B208" s="340"/>
      <c r="C208" s="353"/>
      <c r="D208" s="353"/>
      <c r="E208" s="353"/>
    </row>
    <row r="209" s="354" customFormat="1" customHeight="1" spans="2:5">
      <c r="B209" s="340"/>
      <c r="C209" s="353"/>
      <c r="D209" s="353"/>
      <c r="E209" s="353"/>
    </row>
    <row r="210" s="354" customFormat="1" customHeight="1" spans="2:5">
      <c r="B210" s="340"/>
      <c r="C210" s="353"/>
      <c r="D210" s="353"/>
      <c r="E210" s="353"/>
    </row>
    <row r="211" s="354" customFormat="1" customHeight="1" spans="2:5">
      <c r="B211" s="340"/>
      <c r="C211" s="353"/>
      <c r="D211" s="353"/>
      <c r="E211" s="353"/>
    </row>
    <row r="212" s="354" customFormat="1" customHeight="1" spans="2:5">
      <c r="B212" s="340"/>
      <c r="C212" s="353"/>
      <c r="D212" s="353"/>
      <c r="E212" s="353"/>
    </row>
    <row r="213" s="354" customFormat="1" customHeight="1" spans="2:5">
      <c r="B213" s="340"/>
      <c r="C213" s="353"/>
      <c r="D213" s="353"/>
      <c r="E213" s="353"/>
    </row>
    <row r="214" s="354" customFormat="1" customHeight="1" spans="2:5">
      <c r="B214" s="340"/>
      <c r="C214" s="353"/>
      <c r="D214" s="353"/>
      <c r="E214" s="353"/>
    </row>
    <row r="215" s="354" customFormat="1" customHeight="1" spans="2:5">
      <c r="B215" s="340"/>
      <c r="C215" s="353"/>
      <c r="D215" s="353"/>
      <c r="E215" s="353"/>
    </row>
    <row r="216" s="354" customFormat="1" customHeight="1" spans="2:5">
      <c r="B216" s="340"/>
      <c r="C216" s="353"/>
      <c r="D216" s="353"/>
      <c r="E216" s="353"/>
    </row>
    <row r="217" s="354" customFormat="1" customHeight="1" spans="2:5">
      <c r="B217" s="340"/>
      <c r="C217" s="353"/>
      <c r="D217" s="353"/>
      <c r="E217" s="353"/>
    </row>
    <row r="218" s="354" customFormat="1" customHeight="1" spans="2:5">
      <c r="B218" s="340"/>
      <c r="C218" s="353"/>
      <c r="D218" s="353"/>
      <c r="E218" s="353"/>
    </row>
    <row r="219" s="354" customFormat="1" customHeight="1" spans="2:5">
      <c r="B219" s="340"/>
      <c r="C219" s="353"/>
      <c r="D219" s="353"/>
      <c r="E219" s="353"/>
    </row>
    <row r="220" s="354" customFormat="1" customHeight="1" spans="2:5">
      <c r="B220" s="340"/>
      <c r="C220" s="353"/>
      <c r="D220" s="353"/>
      <c r="E220" s="353"/>
    </row>
    <row r="221" s="354" customFormat="1" customHeight="1" spans="2:5">
      <c r="B221" s="340"/>
      <c r="C221" s="353"/>
      <c r="D221" s="353"/>
      <c r="E221" s="353"/>
    </row>
    <row r="222" s="354" customFormat="1" customHeight="1" spans="2:5">
      <c r="B222" s="340"/>
      <c r="C222" s="353"/>
      <c r="D222" s="353"/>
      <c r="E222" s="353"/>
    </row>
    <row r="223" s="354" customFormat="1" customHeight="1" spans="2:5">
      <c r="B223" s="340"/>
      <c r="C223" s="353"/>
      <c r="D223" s="353"/>
      <c r="E223" s="353"/>
    </row>
    <row r="224" s="354" customFormat="1" customHeight="1" spans="2:5">
      <c r="B224" s="340"/>
      <c r="C224" s="353"/>
      <c r="D224" s="353"/>
      <c r="E224" s="353"/>
    </row>
    <row r="225" s="354" customFormat="1" customHeight="1" spans="2:5">
      <c r="B225" s="340"/>
      <c r="C225" s="353"/>
      <c r="D225" s="353"/>
      <c r="E225" s="353"/>
    </row>
    <row r="226" s="354" customFormat="1" customHeight="1" spans="2:5">
      <c r="B226" s="340"/>
      <c r="C226" s="353"/>
      <c r="D226" s="353"/>
      <c r="E226" s="353"/>
    </row>
    <row r="227" s="354" customFormat="1" customHeight="1" spans="2:5">
      <c r="B227" s="340"/>
      <c r="C227" s="353"/>
      <c r="D227" s="353"/>
      <c r="E227" s="353"/>
    </row>
    <row r="228" s="354" customFormat="1" customHeight="1" spans="2:5">
      <c r="B228" s="340"/>
      <c r="C228" s="353"/>
      <c r="D228" s="353"/>
      <c r="E228" s="353"/>
    </row>
    <row r="229" s="354" customFormat="1" customHeight="1" spans="2:5">
      <c r="B229" s="340"/>
      <c r="C229" s="353"/>
      <c r="D229" s="353"/>
      <c r="E229" s="353"/>
    </row>
    <row r="230" s="354" customFormat="1" customHeight="1" spans="2:5">
      <c r="B230" s="340"/>
      <c r="C230" s="353"/>
      <c r="D230" s="353"/>
      <c r="E230" s="353"/>
    </row>
    <row r="231" s="354" customFormat="1" customHeight="1" spans="2:5">
      <c r="B231" s="340"/>
      <c r="C231" s="353"/>
      <c r="D231" s="353"/>
      <c r="E231" s="353"/>
    </row>
    <row r="232" s="354" customFormat="1" customHeight="1" spans="2:5">
      <c r="B232" s="340"/>
      <c r="C232" s="353"/>
      <c r="D232" s="353"/>
      <c r="E232" s="353"/>
    </row>
    <row r="233" s="354" customFormat="1" customHeight="1" spans="2:5">
      <c r="B233" s="340"/>
      <c r="C233" s="353"/>
      <c r="D233" s="353"/>
      <c r="E233" s="353"/>
    </row>
    <row r="234" s="354" customFormat="1" customHeight="1" spans="2:5">
      <c r="B234" s="340"/>
      <c r="C234" s="353"/>
      <c r="D234" s="353"/>
      <c r="E234" s="353"/>
    </row>
    <row r="235" s="354" customFormat="1" customHeight="1" spans="2:5">
      <c r="B235" s="340"/>
      <c r="C235" s="353"/>
      <c r="D235" s="353"/>
      <c r="E235" s="353"/>
    </row>
    <row r="236" s="354" customFormat="1" customHeight="1" spans="2:5">
      <c r="B236" s="340"/>
      <c r="C236" s="353"/>
      <c r="D236" s="353"/>
      <c r="E236" s="353"/>
    </row>
    <row r="237" s="354" customFormat="1" customHeight="1" spans="2:5">
      <c r="B237" s="340"/>
      <c r="C237" s="353"/>
      <c r="D237" s="353"/>
      <c r="E237" s="353"/>
    </row>
    <row r="238" s="354" customFormat="1" customHeight="1" spans="2:5">
      <c r="B238" s="340"/>
      <c r="C238" s="353"/>
      <c r="D238" s="353"/>
      <c r="E238" s="353"/>
    </row>
    <row r="239" s="354" customFormat="1" customHeight="1" spans="2:5">
      <c r="B239" s="340"/>
      <c r="C239" s="353"/>
      <c r="D239" s="353"/>
      <c r="E239" s="353"/>
    </row>
    <row r="240" s="354" customFormat="1" customHeight="1" spans="2:5">
      <c r="B240" s="340"/>
      <c r="C240" s="353"/>
      <c r="D240" s="353"/>
      <c r="E240" s="353"/>
    </row>
    <row r="241" s="354" customFormat="1" customHeight="1" spans="2:5">
      <c r="B241" s="340"/>
      <c r="C241" s="353"/>
      <c r="D241" s="353"/>
      <c r="E241" s="353"/>
    </row>
    <row r="242" s="354" customFormat="1" customHeight="1" spans="2:5">
      <c r="B242" s="340"/>
      <c r="C242" s="353"/>
      <c r="D242" s="353"/>
      <c r="E242" s="353"/>
    </row>
    <row r="243" s="354" customFormat="1" customHeight="1" spans="2:5">
      <c r="B243" s="340"/>
      <c r="C243" s="353"/>
      <c r="D243" s="353"/>
      <c r="E243" s="353"/>
    </row>
    <row r="244" s="354" customFormat="1" customHeight="1" spans="2:5">
      <c r="B244" s="340"/>
      <c r="C244" s="353"/>
      <c r="D244" s="353"/>
      <c r="E244" s="353"/>
    </row>
    <row r="245" s="354" customFormat="1" customHeight="1" spans="2:5">
      <c r="B245" s="340"/>
      <c r="C245" s="353"/>
      <c r="D245" s="353"/>
      <c r="E245" s="353"/>
    </row>
    <row r="246" s="354" customFormat="1" customHeight="1" spans="2:5">
      <c r="B246" s="340"/>
      <c r="C246" s="353"/>
      <c r="D246" s="353"/>
      <c r="E246" s="353"/>
    </row>
    <row r="247" s="354" customFormat="1" customHeight="1" spans="2:5">
      <c r="B247" s="340"/>
      <c r="C247" s="353"/>
      <c r="D247" s="353"/>
      <c r="E247" s="353"/>
    </row>
    <row r="248" s="354" customFormat="1" customHeight="1" spans="2:5">
      <c r="B248" s="340"/>
      <c r="C248" s="353"/>
      <c r="D248" s="353"/>
      <c r="E248" s="353"/>
    </row>
    <row r="249" s="354" customFormat="1" customHeight="1" spans="2:5">
      <c r="B249" s="340"/>
      <c r="C249" s="353"/>
      <c r="D249" s="353"/>
      <c r="E249" s="353"/>
    </row>
    <row r="250" s="354" customFormat="1" customHeight="1" spans="2:5">
      <c r="B250" s="340"/>
      <c r="C250" s="353"/>
      <c r="D250" s="353"/>
      <c r="E250" s="353"/>
    </row>
    <row r="251" s="354" customFormat="1" customHeight="1" spans="2:5">
      <c r="B251" s="340"/>
      <c r="C251" s="353"/>
      <c r="D251" s="353"/>
      <c r="E251" s="353"/>
    </row>
    <row r="252" s="354" customFormat="1" customHeight="1" spans="2:5">
      <c r="B252" s="340"/>
      <c r="C252" s="353"/>
      <c r="D252" s="353"/>
      <c r="E252" s="353"/>
    </row>
    <row r="253" s="354" customFormat="1" customHeight="1" spans="2:5">
      <c r="B253" s="340"/>
      <c r="C253" s="353"/>
      <c r="D253" s="353"/>
      <c r="E253" s="353"/>
    </row>
    <row r="254" s="354" customFormat="1" customHeight="1" spans="2:5">
      <c r="B254" s="340"/>
      <c r="C254" s="353"/>
      <c r="D254" s="353"/>
      <c r="E254" s="353"/>
    </row>
    <row r="255" s="354" customFormat="1" customHeight="1" spans="2:5">
      <c r="B255" s="340"/>
      <c r="C255" s="353"/>
      <c r="D255" s="353"/>
      <c r="E255" s="353"/>
    </row>
    <row r="256" s="354" customFormat="1" customHeight="1" spans="2:5">
      <c r="B256" s="340"/>
      <c r="C256" s="353"/>
      <c r="D256" s="353"/>
      <c r="E256" s="353"/>
    </row>
    <row r="257" s="354" customFormat="1" customHeight="1" spans="2:5">
      <c r="B257" s="340"/>
      <c r="C257" s="353"/>
      <c r="D257" s="353"/>
      <c r="E257" s="353"/>
    </row>
    <row r="258" s="354" customFormat="1" customHeight="1" spans="2:5">
      <c r="B258" s="340"/>
      <c r="C258" s="353"/>
      <c r="D258" s="353"/>
      <c r="E258" s="353"/>
    </row>
    <row r="259" s="354" customFormat="1" customHeight="1" spans="2:5">
      <c r="B259" s="340"/>
      <c r="C259" s="353"/>
      <c r="D259" s="353"/>
      <c r="E259" s="353"/>
    </row>
    <row r="260" s="354" customFormat="1" customHeight="1" spans="2:5">
      <c r="B260" s="340"/>
      <c r="C260" s="353"/>
      <c r="D260" s="353"/>
      <c r="E260" s="353"/>
    </row>
    <row r="261" s="354" customFormat="1" customHeight="1" spans="2:5">
      <c r="B261" s="340"/>
      <c r="C261" s="353"/>
      <c r="D261" s="353"/>
      <c r="E261" s="353"/>
    </row>
    <row r="262" s="354" customFormat="1" customHeight="1" spans="2:5">
      <c r="B262" s="340"/>
      <c r="C262" s="353"/>
      <c r="D262" s="353"/>
      <c r="E262" s="353"/>
    </row>
    <row r="263" s="354" customFormat="1" customHeight="1" spans="2:5">
      <c r="B263" s="340"/>
      <c r="C263" s="353"/>
      <c r="D263" s="353"/>
      <c r="E263" s="353"/>
    </row>
    <row r="264" s="354" customFormat="1" customHeight="1" spans="2:5">
      <c r="B264" s="340"/>
      <c r="C264" s="353"/>
      <c r="D264" s="353"/>
      <c r="E264" s="353"/>
    </row>
    <row r="265" s="354" customFormat="1" customHeight="1" spans="2:5">
      <c r="B265" s="340"/>
      <c r="C265" s="353"/>
      <c r="D265" s="353"/>
      <c r="E265" s="353"/>
    </row>
    <row r="266" s="354" customFormat="1" customHeight="1" spans="2:5">
      <c r="B266" s="340"/>
      <c r="C266" s="353"/>
      <c r="D266" s="353"/>
      <c r="E266" s="353"/>
    </row>
    <row r="267" s="354" customFormat="1" customHeight="1" spans="2:5">
      <c r="B267" s="340"/>
      <c r="C267" s="353"/>
      <c r="D267" s="353"/>
      <c r="E267" s="353"/>
    </row>
    <row r="268" s="354" customFormat="1" customHeight="1" spans="2:5">
      <c r="B268" s="340"/>
      <c r="C268" s="353"/>
      <c r="D268" s="353"/>
      <c r="E268" s="353"/>
    </row>
    <row r="269" s="354" customFormat="1" customHeight="1" spans="2:5">
      <c r="B269" s="340"/>
      <c r="C269" s="353"/>
      <c r="D269" s="353"/>
      <c r="E269" s="353"/>
    </row>
    <row r="270" s="354" customFormat="1" customHeight="1" spans="2:5">
      <c r="B270" s="340"/>
      <c r="C270" s="353"/>
      <c r="D270" s="353"/>
      <c r="E270" s="353"/>
    </row>
    <row r="271" s="354" customFormat="1" customHeight="1" spans="2:5">
      <c r="B271" s="340"/>
      <c r="C271" s="353"/>
      <c r="D271" s="353"/>
      <c r="E271" s="353"/>
    </row>
    <row r="272" s="354" customFormat="1" customHeight="1" spans="2:5">
      <c r="B272" s="340"/>
      <c r="C272" s="353"/>
      <c r="D272" s="353"/>
      <c r="E272" s="353"/>
    </row>
    <row r="273" s="354" customFormat="1" customHeight="1" spans="2:5">
      <c r="B273" s="340"/>
      <c r="C273" s="353"/>
      <c r="D273" s="353"/>
      <c r="E273" s="353"/>
    </row>
    <row r="274" s="354" customFormat="1" customHeight="1" spans="2:5">
      <c r="B274" s="340"/>
      <c r="C274" s="353"/>
      <c r="D274" s="353"/>
      <c r="E274" s="353"/>
    </row>
    <row r="275" s="354" customFormat="1" customHeight="1" spans="2:5">
      <c r="B275" s="340"/>
      <c r="C275" s="353"/>
      <c r="D275" s="353"/>
      <c r="E275" s="353"/>
    </row>
    <row r="276" s="354" customFormat="1" customHeight="1" spans="2:5">
      <c r="B276" s="340"/>
      <c r="C276" s="353"/>
      <c r="D276" s="353"/>
      <c r="E276" s="353"/>
    </row>
    <row r="277" s="354" customFormat="1" customHeight="1" spans="2:5">
      <c r="B277" s="340"/>
      <c r="C277" s="353"/>
      <c r="D277" s="353"/>
      <c r="E277" s="353"/>
    </row>
    <row r="278" s="354" customFormat="1" customHeight="1" spans="2:5">
      <c r="B278" s="340"/>
      <c r="C278" s="353"/>
      <c r="D278" s="353"/>
      <c r="E278" s="353"/>
    </row>
    <row r="279" s="354" customFormat="1" customHeight="1" spans="2:5">
      <c r="B279" s="340"/>
      <c r="C279" s="353"/>
      <c r="D279" s="353"/>
      <c r="E279" s="353"/>
    </row>
    <row r="280" s="354" customFormat="1" customHeight="1" spans="2:5">
      <c r="B280" s="340"/>
      <c r="C280" s="353"/>
      <c r="D280" s="353"/>
      <c r="E280" s="353"/>
    </row>
    <row r="281" s="354" customFormat="1" customHeight="1" spans="2:5">
      <c r="B281" s="340"/>
      <c r="C281" s="353"/>
      <c r="D281" s="353"/>
      <c r="E281" s="353"/>
    </row>
    <row r="282" s="354" customFormat="1" customHeight="1" spans="2:5">
      <c r="B282" s="340"/>
      <c r="C282" s="353"/>
      <c r="D282" s="353"/>
      <c r="E282" s="353"/>
    </row>
    <row r="283" s="354" customFormat="1" customHeight="1" spans="2:5">
      <c r="B283" s="340"/>
      <c r="C283" s="353"/>
      <c r="D283" s="353"/>
      <c r="E283" s="353"/>
    </row>
    <row r="284" s="354" customFormat="1" customHeight="1" spans="2:5">
      <c r="B284" s="340"/>
      <c r="C284" s="353"/>
      <c r="D284" s="353"/>
      <c r="E284" s="353"/>
    </row>
    <row r="285" s="354" customFormat="1" customHeight="1" spans="2:5">
      <c r="B285" s="340"/>
      <c r="C285" s="353"/>
      <c r="D285" s="353"/>
      <c r="E285" s="353"/>
    </row>
    <row r="286" s="354" customFormat="1" customHeight="1" spans="2:5">
      <c r="B286" s="340"/>
      <c r="C286" s="353"/>
      <c r="D286" s="353"/>
      <c r="E286" s="353"/>
    </row>
    <row r="287" s="354" customFormat="1" customHeight="1" spans="2:5">
      <c r="B287" s="340"/>
      <c r="C287" s="353"/>
      <c r="D287" s="353"/>
      <c r="E287" s="353"/>
    </row>
    <row r="288" s="354" customFormat="1" customHeight="1" spans="2:5">
      <c r="B288" s="340"/>
      <c r="C288" s="353"/>
      <c r="D288" s="353"/>
      <c r="E288" s="353"/>
    </row>
    <row r="289" s="354" customFormat="1" customHeight="1" spans="2:5">
      <c r="B289" s="340"/>
      <c r="C289" s="353"/>
      <c r="D289" s="353"/>
      <c r="E289" s="353"/>
    </row>
    <row r="290" s="354" customFormat="1" customHeight="1" spans="2:5">
      <c r="B290" s="340"/>
      <c r="C290" s="353"/>
      <c r="D290" s="353"/>
      <c r="E290" s="353"/>
    </row>
    <row r="291" s="354" customFormat="1" customHeight="1" spans="2:5">
      <c r="B291" s="340"/>
      <c r="C291" s="353"/>
      <c r="D291" s="353"/>
      <c r="E291" s="353"/>
    </row>
    <row r="292" s="354" customFormat="1" customHeight="1" spans="2:5">
      <c r="B292" s="340"/>
      <c r="C292" s="353"/>
      <c r="D292" s="353"/>
      <c r="E292" s="353"/>
    </row>
    <row r="293" s="354" customFormat="1" customHeight="1" spans="2:5">
      <c r="B293" s="340"/>
      <c r="C293" s="353"/>
      <c r="D293" s="353"/>
      <c r="E293" s="353"/>
    </row>
    <row r="294" s="354" customFormat="1" customHeight="1" spans="2:5">
      <c r="B294" s="340"/>
      <c r="C294" s="353"/>
      <c r="D294" s="353"/>
      <c r="E294" s="353"/>
    </row>
    <row r="295" s="354" customFormat="1" customHeight="1" spans="2:5">
      <c r="B295" s="340"/>
      <c r="C295" s="353"/>
      <c r="D295" s="353"/>
      <c r="E295" s="353"/>
    </row>
    <row r="296" s="354" customFormat="1" customHeight="1" spans="2:5">
      <c r="B296" s="340"/>
      <c r="C296" s="353"/>
      <c r="D296" s="353"/>
      <c r="E296" s="353"/>
    </row>
    <row r="297" s="354" customFormat="1" customHeight="1" spans="2:5">
      <c r="B297" s="340"/>
      <c r="C297" s="353"/>
      <c r="D297" s="353"/>
      <c r="E297" s="353"/>
    </row>
    <row r="298" s="354" customFormat="1" customHeight="1" spans="2:5">
      <c r="B298" s="340"/>
      <c r="C298" s="353"/>
      <c r="D298" s="353"/>
      <c r="E298" s="353"/>
    </row>
    <row r="299" s="354" customFormat="1" customHeight="1" spans="2:5">
      <c r="B299" s="340"/>
      <c r="C299" s="353"/>
      <c r="D299" s="353"/>
      <c r="E299" s="353"/>
    </row>
    <row r="300" s="354" customFormat="1" customHeight="1" spans="2:5">
      <c r="B300" s="340"/>
      <c r="C300" s="353"/>
      <c r="D300" s="353"/>
      <c r="E300" s="353"/>
    </row>
    <row r="301" s="354" customFormat="1" customHeight="1" spans="2:5">
      <c r="B301" s="340"/>
      <c r="C301" s="353"/>
      <c r="D301" s="353"/>
      <c r="E301" s="353"/>
    </row>
    <row r="302" s="354" customFormat="1" customHeight="1" spans="2:5">
      <c r="B302" s="340"/>
      <c r="C302" s="353"/>
      <c r="D302" s="353"/>
      <c r="E302" s="353"/>
    </row>
    <row r="303" s="354" customFormat="1" customHeight="1" spans="2:5">
      <c r="B303" s="340"/>
      <c r="C303" s="353"/>
      <c r="D303" s="353"/>
      <c r="E303" s="353"/>
    </row>
    <row r="304" s="354" customFormat="1" customHeight="1" spans="2:5">
      <c r="B304" s="340"/>
      <c r="C304" s="353"/>
      <c r="D304" s="353"/>
      <c r="E304" s="353"/>
    </row>
    <row r="305" s="354" customFormat="1" customHeight="1" spans="2:5">
      <c r="B305" s="340"/>
      <c r="C305" s="353"/>
      <c r="D305" s="353"/>
      <c r="E305" s="353"/>
    </row>
    <row r="306" s="354" customFormat="1" customHeight="1" spans="2:5">
      <c r="B306" s="340"/>
      <c r="C306" s="353"/>
      <c r="D306" s="353"/>
      <c r="E306" s="353"/>
    </row>
    <row r="307" s="354" customFormat="1" customHeight="1" spans="2:5">
      <c r="B307" s="340"/>
      <c r="C307" s="353"/>
      <c r="D307" s="353"/>
      <c r="E307" s="353"/>
    </row>
    <row r="308" s="354" customFormat="1" customHeight="1" spans="2:5">
      <c r="B308" s="340"/>
      <c r="C308" s="353"/>
      <c r="D308" s="353"/>
      <c r="E308" s="353"/>
    </row>
    <row r="309" s="354" customFormat="1" customHeight="1" spans="2:5">
      <c r="B309" s="340"/>
      <c r="C309" s="353"/>
      <c r="D309" s="353"/>
      <c r="E309" s="353"/>
    </row>
    <row r="310" s="354" customFormat="1" customHeight="1" spans="2:5">
      <c r="B310" s="340"/>
      <c r="C310" s="353"/>
      <c r="D310" s="353"/>
      <c r="E310" s="353"/>
    </row>
    <row r="311" s="354" customFormat="1" customHeight="1" spans="2:5">
      <c r="B311" s="340"/>
      <c r="C311" s="353"/>
      <c r="D311" s="353"/>
      <c r="E311" s="353"/>
    </row>
    <row r="312" s="354" customFormat="1" customHeight="1" spans="2:5">
      <c r="B312" s="340"/>
      <c r="C312" s="353"/>
      <c r="D312" s="353"/>
      <c r="E312" s="353"/>
    </row>
    <row r="313" s="354" customFormat="1" customHeight="1" spans="2:5">
      <c r="B313" s="340"/>
      <c r="C313" s="353"/>
      <c r="D313" s="353"/>
      <c r="E313" s="353"/>
    </row>
    <row r="314" s="354" customFormat="1" customHeight="1" spans="2:5">
      <c r="B314" s="340"/>
      <c r="C314" s="353"/>
      <c r="D314" s="353"/>
      <c r="E314" s="353"/>
    </row>
    <row r="315" s="354" customFormat="1" customHeight="1" spans="2:5">
      <c r="B315" s="340"/>
      <c r="C315" s="353"/>
      <c r="D315" s="353"/>
      <c r="E315" s="353"/>
    </row>
    <row r="316" s="354" customFormat="1" customHeight="1" spans="2:5">
      <c r="B316" s="340"/>
      <c r="C316" s="353"/>
      <c r="D316" s="353"/>
      <c r="E316" s="353"/>
    </row>
    <row r="317" s="354" customFormat="1" customHeight="1" spans="2:5">
      <c r="B317" s="340"/>
      <c r="C317" s="353"/>
      <c r="D317" s="353"/>
      <c r="E317" s="353"/>
    </row>
    <row r="318" s="354" customFormat="1" customHeight="1" spans="2:5">
      <c r="B318" s="340"/>
      <c r="C318" s="353"/>
      <c r="D318" s="353"/>
      <c r="E318" s="353"/>
    </row>
    <row r="319" s="354" customFormat="1" customHeight="1" spans="2:5">
      <c r="B319" s="340"/>
      <c r="C319" s="353"/>
      <c r="D319" s="353"/>
      <c r="E319" s="353"/>
    </row>
    <row r="320" s="354" customFormat="1" customHeight="1" spans="2:5">
      <c r="B320" s="340"/>
      <c r="C320" s="353"/>
      <c r="D320" s="353"/>
      <c r="E320" s="353"/>
    </row>
    <row r="321" s="354" customFormat="1" customHeight="1" spans="2:5">
      <c r="B321" s="340"/>
      <c r="C321" s="353"/>
      <c r="D321" s="353"/>
      <c r="E321" s="353"/>
    </row>
    <row r="322" s="354" customFormat="1" customHeight="1" spans="2:5">
      <c r="B322" s="340"/>
      <c r="C322" s="353"/>
      <c r="D322" s="353"/>
      <c r="E322" s="353"/>
    </row>
    <row r="323" s="354" customFormat="1" customHeight="1" spans="2:5">
      <c r="B323" s="340"/>
      <c r="C323" s="353"/>
      <c r="D323" s="353"/>
      <c r="E323" s="353"/>
    </row>
    <row r="324" s="354" customFormat="1" customHeight="1" spans="2:5">
      <c r="B324" s="340"/>
      <c r="C324" s="353"/>
      <c r="D324" s="353"/>
      <c r="E324" s="353"/>
    </row>
    <row r="325" s="354" customFormat="1" customHeight="1" spans="2:5">
      <c r="B325" s="340"/>
      <c r="C325" s="353"/>
      <c r="D325" s="353"/>
      <c r="E325" s="353"/>
    </row>
    <row r="326" s="354" customFormat="1" customHeight="1" spans="2:5">
      <c r="B326" s="340"/>
      <c r="C326" s="353"/>
      <c r="D326" s="353"/>
      <c r="E326" s="353"/>
    </row>
    <row r="327" s="354" customFormat="1" customHeight="1" spans="2:5">
      <c r="B327" s="340"/>
      <c r="C327" s="353"/>
      <c r="D327" s="353"/>
      <c r="E327" s="353"/>
    </row>
    <row r="328" s="354" customFormat="1" customHeight="1" spans="2:5">
      <c r="B328" s="340"/>
      <c r="C328" s="353"/>
      <c r="D328" s="353"/>
      <c r="E328" s="353"/>
    </row>
    <row r="329" s="354" customFormat="1" customHeight="1" spans="2:5">
      <c r="B329" s="340"/>
      <c r="C329" s="353"/>
      <c r="D329" s="353"/>
      <c r="E329" s="353"/>
    </row>
    <row r="330" s="354" customFormat="1" customHeight="1" spans="2:5">
      <c r="B330" s="340"/>
      <c r="C330" s="353"/>
      <c r="D330" s="353"/>
      <c r="E330" s="353"/>
    </row>
    <row r="331" s="354" customFormat="1" customHeight="1" spans="2:5">
      <c r="B331" s="340"/>
      <c r="C331" s="353"/>
      <c r="D331" s="353"/>
      <c r="E331" s="353"/>
    </row>
    <row r="332" s="354" customFormat="1" customHeight="1" spans="2:5">
      <c r="B332" s="340"/>
      <c r="C332" s="353"/>
      <c r="D332" s="353"/>
      <c r="E332" s="353"/>
    </row>
    <row r="333" s="354" customFormat="1" customHeight="1" spans="2:5">
      <c r="B333" s="340"/>
      <c r="C333" s="353"/>
      <c r="D333" s="353"/>
      <c r="E333" s="353"/>
    </row>
    <row r="334" s="354" customFormat="1" customHeight="1" spans="2:5">
      <c r="B334" s="340"/>
      <c r="C334" s="353"/>
      <c r="D334" s="353"/>
      <c r="E334" s="353"/>
    </row>
    <row r="335" s="354" customFormat="1" customHeight="1" spans="2:5">
      <c r="B335" s="340"/>
      <c r="C335" s="353"/>
      <c r="D335" s="353"/>
      <c r="E335" s="353"/>
    </row>
    <row r="336" s="354" customFormat="1" customHeight="1" spans="2:5">
      <c r="B336" s="340"/>
      <c r="C336" s="353"/>
      <c r="D336" s="353"/>
      <c r="E336" s="353"/>
    </row>
    <row r="337" s="354" customFormat="1" customHeight="1" spans="2:5">
      <c r="B337" s="340"/>
      <c r="C337" s="353"/>
      <c r="D337" s="353"/>
      <c r="E337" s="353"/>
    </row>
    <row r="338" s="354" customFormat="1" customHeight="1" spans="2:5">
      <c r="B338" s="340"/>
      <c r="C338" s="353"/>
      <c r="D338" s="353"/>
      <c r="E338" s="353"/>
    </row>
    <row r="339" s="354" customFormat="1" customHeight="1" spans="2:5">
      <c r="B339" s="340"/>
      <c r="C339" s="353"/>
      <c r="D339" s="353"/>
      <c r="E339" s="353"/>
    </row>
    <row r="340" s="354" customFormat="1" customHeight="1" spans="2:5">
      <c r="B340" s="340"/>
      <c r="C340" s="353"/>
      <c r="D340" s="353"/>
      <c r="E340" s="353"/>
    </row>
    <row r="341" s="354" customFormat="1" customHeight="1" spans="2:5">
      <c r="B341" s="340"/>
      <c r="C341" s="353"/>
      <c r="D341" s="353"/>
      <c r="E341" s="353"/>
    </row>
    <row r="342" s="354" customFormat="1" customHeight="1" spans="2:5">
      <c r="B342" s="340"/>
      <c r="C342" s="353"/>
      <c r="D342" s="353"/>
      <c r="E342" s="353"/>
    </row>
    <row r="343" s="354" customFormat="1" customHeight="1" spans="2:5">
      <c r="B343" s="340"/>
      <c r="C343" s="353"/>
      <c r="D343" s="353"/>
      <c r="E343" s="353"/>
    </row>
    <row r="344" s="354" customFormat="1" customHeight="1" spans="2:5">
      <c r="B344" s="340"/>
      <c r="C344" s="353"/>
      <c r="D344" s="353"/>
      <c r="E344" s="353"/>
    </row>
    <row r="345" s="354" customFormat="1" customHeight="1" spans="2:5">
      <c r="B345" s="340"/>
      <c r="C345" s="353"/>
      <c r="D345" s="353"/>
      <c r="E345" s="353"/>
    </row>
    <row r="346" s="354" customFormat="1" customHeight="1" spans="2:5">
      <c r="B346" s="340"/>
      <c r="C346" s="353"/>
      <c r="D346" s="353"/>
      <c r="E346" s="353"/>
    </row>
    <row r="347" s="354" customFormat="1" customHeight="1" spans="2:5">
      <c r="B347" s="340"/>
      <c r="C347" s="353"/>
      <c r="D347" s="353"/>
      <c r="E347" s="353"/>
    </row>
    <row r="348" s="354" customFormat="1" customHeight="1" spans="2:5">
      <c r="B348" s="340"/>
      <c r="C348" s="353"/>
      <c r="D348" s="353"/>
      <c r="E348" s="353"/>
    </row>
    <row r="349" s="354" customFormat="1" customHeight="1" spans="2:5">
      <c r="B349" s="340"/>
      <c r="C349" s="353"/>
      <c r="D349" s="353"/>
      <c r="E349" s="353"/>
    </row>
    <row r="350" s="354" customFormat="1" customHeight="1" spans="2:5">
      <c r="B350" s="340"/>
      <c r="C350" s="353"/>
      <c r="D350" s="353"/>
      <c r="E350" s="353"/>
    </row>
    <row r="351" s="354" customFormat="1" customHeight="1" spans="2:5">
      <c r="B351" s="340"/>
      <c r="C351" s="353"/>
      <c r="D351" s="353"/>
      <c r="E351" s="353"/>
    </row>
    <row r="352" s="354" customFormat="1" customHeight="1" spans="2:5">
      <c r="B352" s="340"/>
      <c r="C352" s="353"/>
      <c r="D352" s="353"/>
      <c r="E352" s="353"/>
    </row>
    <row r="353" s="354" customFormat="1" customHeight="1" spans="2:5">
      <c r="B353" s="340"/>
      <c r="C353" s="353"/>
      <c r="D353" s="353"/>
      <c r="E353" s="353"/>
    </row>
    <row r="354" s="354" customFormat="1" customHeight="1" spans="2:5">
      <c r="B354" s="340"/>
      <c r="C354" s="353"/>
      <c r="D354" s="353"/>
      <c r="E354" s="353"/>
    </row>
    <row r="355" s="354" customFormat="1" customHeight="1" spans="2:5">
      <c r="B355" s="340"/>
      <c r="C355" s="353"/>
      <c r="D355" s="353"/>
      <c r="E355" s="353"/>
    </row>
    <row r="356" s="354" customFormat="1" customHeight="1" spans="2:5">
      <c r="B356" s="340"/>
      <c r="C356" s="353"/>
      <c r="D356" s="353"/>
      <c r="E356" s="353"/>
    </row>
    <row r="357" s="354" customFormat="1" customHeight="1" spans="2:5">
      <c r="B357" s="340"/>
      <c r="C357" s="353"/>
      <c r="D357" s="353"/>
      <c r="E357" s="353"/>
    </row>
    <row r="358" s="354" customFormat="1" customHeight="1" spans="2:5">
      <c r="B358" s="340"/>
      <c r="C358" s="353"/>
      <c r="D358" s="353"/>
      <c r="E358" s="353"/>
    </row>
    <row r="359" s="354" customFormat="1" customHeight="1" spans="2:5">
      <c r="B359" s="340"/>
      <c r="C359" s="353"/>
      <c r="D359" s="353"/>
      <c r="E359" s="353"/>
    </row>
    <row r="360" s="354" customFormat="1" customHeight="1" spans="2:5">
      <c r="B360" s="340"/>
      <c r="C360" s="353"/>
      <c r="D360" s="353"/>
      <c r="E360" s="353"/>
    </row>
    <row r="361" s="354" customFormat="1" customHeight="1" spans="2:5">
      <c r="B361" s="340"/>
      <c r="C361" s="353"/>
      <c r="D361" s="353"/>
      <c r="E361" s="353"/>
    </row>
    <row r="362" s="354" customFormat="1" customHeight="1" spans="2:5">
      <c r="B362" s="340"/>
      <c r="C362" s="353"/>
      <c r="D362" s="353"/>
      <c r="E362" s="353"/>
    </row>
    <row r="363" s="354" customFormat="1" customHeight="1" spans="2:5">
      <c r="B363" s="340"/>
      <c r="C363" s="353"/>
      <c r="D363" s="353"/>
      <c r="E363" s="353"/>
    </row>
    <row r="364" s="354" customFormat="1" customHeight="1" spans="2:5">
      <c r="B364" s="340"/>
      <c r="C364" s="353"/>
      <c r="D364" s="353"/>
      <c r="E364" s="353"/>
    </row>
    <row r="365" s="354" customFormat="1" customHeight="1" spans="2:5">
      <c r="B365" s="340"/>
      <c r="C365" s="353"/>
      <c r="D365" s="353"/>
      <c r="E365" s="353"/>
    </row>
    <row r="366" s="354" customFormat="1" customHeight="1" spans="2:5">
      <c r="B366" s="340"/>
      <c r="C366" s="353"/>
      <c r="D366" s="353"/>
      <c r="E366" s="353"/>
    </row>
    <row r="367" s="354" customFormat="1" customHeight="1" spans="2:5">
      <c r="B367" s="340"/>
      <c r="C367" s="353"/>
      <c r="D367" s="353"/>
      <c r="E367" s="353"/>
    </row>
    <row r="368" s="354" customFormat="1" customHeight="1" spans="2:5">
      <c r="B368" s="340"/>
      <c r="C368" s="353"/>
      <c r="D368" s="353"/>
      <c r="E368" s="353"/>
    </row>
    <row r="369" s="354" customFormat="1" customHeight="1" spans="2:5">
      <c r="B369" s="340"/>
      <c r="C369" s="353"/>
      <c r="D369" s="353"/>
      <c r="E369" s="353"/>
    </row>
    <row r="370" s="354" customFormat="1" customHeight="1" spans="2:5">
      <c r="B370" s="340"/>
      <c r="C370" s="353"/>
      <c r="D370" s="353"/>
      <c r="E370" s="353"/>
    </row>
    <row r="371" s="354" customFormat="1" customHeight="1" spans="2:5">
      <c r="B371" s="340"/>
      <c r="C371" s="353"/>
      <c r="D371" s="353"/>
      <c r="E371" s="353"/>
    </row>
    <row r="372" s="354" customFormat="1" customHeight="1" spans="2:5">
      <c r="B372" s="340"/>
      <c r="C372" s="353"/>
      <c r="D372" s="353"/>
      <c r="E372" s="353"/>
    </row>
    <row r="373" s="354" customFormat="1" customHeight="1" spans="2:5">
      <c r="B373" s="340"/>
      <c r="C373" s="353"/>
      <c r="D373" s="353"/>
      <c r="E373" s="353"/>
    </row>
    <row r="374" s="354" customFormat="1" customHeight="1" spans="2:5">
      <c r="B374" s="340"/>
      <c r="C374" s="353"/>
      <c r="D374" s="353"/>
      <c r="E374" s="353"/>
    </row>
    <row r="375" s="354" customFormat="1" customHeight="1" spans="2:5">
      <c r="B375" s="340"/>
      <c r="C375" s="353"/>
      <c r="D375" s="353"/>
      <c r="E375" s="353"/>
    </row>
    <row r="376" s="354" customFormat="1" customHeight="1" spans="2:5">
      <c r="B376" s="340"/>
      <c r="C376" s="353"/>
      <c r="D376" s="353"/>
      <c r="E376" s="353"/>
    </row>
    <row r="377" s="354" customFormat="1" customHeight="1" spans="2:5">
      <c r="B377" s="340"/>
      <c r="C377" s="353"/>
      <c r="D377" s="353"/>
      <c r="E377" s="353"/>
    </row>
    <row r="378" s="354" customFormat="1" customHeight="1" spans="2:5">
      <c r="B378" s="340"/>
      <c r="C378" s="353"/>
      <c r="D378" s="353"/>
      <c r="E378" s="353"/>
    </row>
    <row r="379" s="354" customFormat="1" customHeight="1" spans="2:5">
      <c r="B379" s="340"/>
      <c r="C379" s="353"/>
      <c r="D379" s="353"/>
      <c r="E379" s="353"/>
    </row>
    <row r="380" s="354" customFormat="1" customHeight="1" spans="2:5">
      <c r="B380" s="340"/>
      <c r="C380" s="353"/>
      <c r="D380" s="353"/>
      <c r="E380" s="353"/>
    </row>
    <row r="381" s="354" customFormat="1" customHeight="1" spans="2:5">
      <c r="B381" s="340"/>
      <c r="C381" s="353"/>
      <c r="D381" s="353"/>
      <c r="E381" s="353"/>
    </row>
    <row r="382" s="354" customFormat="1" customHeight="1" spans="2:5">
      <c r="B382" s="340"/>
      <c r="C382" s="353"/>
      <c r="D382" s="353"/>
      <c r="E382" s="353"/>
    </row>
    <row r="383" s="354" customFormat="1" customHeight="1" spans="2:5">
      <c r="B383" s="340"/>
      <c r="C383" s="353"/>
      <c r="D383" s="353"/>
      <c r="E383" s="353"/>
    </row>
    <row r="384" s="354" customFormat="1" customHeight="1" spans="2:5">
      <c r="B384" s="340"/>
      <c r="C384" s="353"/>
      <c r="D384" s="353"/>
      <c r="E384" s="353"/>
    </row>
    <row r="385" s="354" customFormat="1" customHeight="1" spans="2:5">
      <c r="B385" s="340"/>
      <c r="C385" s="353"/>
      <c r="D385" s="353"/>
      <c r="E385" s="353"/>
    </row>
    <row r="386" s="354" customFormat="1" customHeight="1" spans="2:5">
      <c r="B386" s="340"/>
      <c r="C386" s="353"/>
      <c r="D386" s="353"/>
      <c r="E386" s="353"/>
    </row>
    <row r="387" s="354" customFormat="1" customHeight="1" spans="2:5">
      <c r="B387" s="340"/>
      <c r="C387" s="353"/>
      <c r="D387" s="353"/>
      <c r="E387" s="353"/>
    </row>
    <row r="388" s="354" customFormat="1" customHeight="1" spans="2:5">
      <c r="B388" s="340"/>
      <c r="C388" s="353"/>
      <c r="D388" s="353"/>
      <c r="E388" s="353"/>
    </row>
    <row r="389" s="354" customFormat="1" customHeight="1" spans="2:5">
      <c r="B389" s="340"/>
      <c r="C389" s="353"/>
      <c r="D389" s="353"/>
      <c r="E389" s="353"/>
    </row>
    <row r="390" s="354" customFormat="1" customHeight="1" spans="2:5">
      <c r="B390" s="340"/>
      <c r="C390" s="353"/>
      <c r="D390" s="353"/>
      <c r="E390" s="353"/>
    </row>
    <row r="391" s="354" customFormat="1" customHeight="1" spans="2:5">
      <c r="B391" s="340"/>
      <c r="C391" s="353"/>
      <c r="D391" s="353"/>
      <c r="E391" s="353"/>
    </row>
    <row r="392" s="354" customFormat="1" customHeight="1" spans="2:5">
      <c r="B392" s="340"/>
      <c r="C392" s="353"/>
      <c r="D392" s="353"/>
      <c r="E392" s="353"/>
    </row>
    <row r="393" s="354" customFormat="1" customHeight="1" spans="2:5">
      <c r="B393" s="340"/>
      <c r="C393" s="353"/>
      <c r="D393" s="353"/>
      <c r="E393" s="353"/>
    </row>
    <row r="394" s="354" customFormat="1" customHeight="1" spans="2:5">
      <c r="B394" s="340"/>
      <c r="C394" s="353"/>
      <c r="D394" s="353"/>
      <c r="E394" s="353"/>
    </row>
    <row r="395" s="354" customFormat="1" customHeight="1" spans="2:5">
      <c r="B395" s="340"/>
      <c r="C395" s="353"/>
      <c r="D395" s="353"/>
      <c r="E395" s="353"/>
    </row>
    <row r="396" s="354" customFormat="1" customHeight="1" spans="2:5">
      <c r="B396" s="340"/>
      <c r="C396" s="353"/>
      <c r="D396" s="353"/>
      <c r="E396" s="353"/>
    </row>
    <row r="397" s="354" customFormat="1" customHeight="1" spans="2:5">
      <c r="B397" s="340"/>
      <c r="C397" s="353"/>
      <c r="D397" s="353"/>
      <c r="E397" s="353"/>
    </row>
    <row r="398" s="354" customFormat="1" customHeight="1" spans="2:5">
      <c r="B398" s="340"/>
      <c r="C398" s="353"/>
      <c r="D398" s="353"/>
      <c r="E398" s="353"/>
    </row>
    <row r="399" s="354" customFormat="1" customHeight="1" spans="2:5">
      <c r="B399" s="340"/>
      <c r="C399" s="353"/>
      <c r="D399" s="353"/>
      <c r="E399" s="353"/>
    </row>
    <row r="400" s="354" customFormat="1" customHeight="1" spans="2:5">
      <c r="B400" s="340"/>
      <c r="C400" s="353"/>
      <c r="D400" s="353"/>
      <c r="E400" s="353"/>
    </row>
    <row r="401" s="354" customFormat="1" customHeight="1" spans="2:5">
      <c r="B401" s="340"/>
      <c r="C401" s="353"/>
      <c r="D401" s="353"/>
      <c r="E401" s="353"/>
    </row>
    <row r="402" s="354" customFormat="1" customHeight="1" spans="2:5">
      <c r="B402" s="340"/>
      <c r="C402" s="353"/>
      <c r="D402" s="353"/>
      <c r="E402" s="353"/>
    </row>
    <row r="403" s="354" customFormat="1" customHeight="1" spans="2:5">
      <c r="B403" s="340"/>
      <c r="C403" s="353"/>
      <c r="D403" s="353"/>
      <c r="E403" s="353"/>
    </row>
    <row r="404" s="354" customFormat="1" customHeight="1" spans="2:5">
      <c r="B404" s="340"/>
      <c r="C404" s="353"/>
      <c r="D404" s="353"/>
      <c r="E404" s="353"/>
    </row>
    <row r="405" s="354" customFormat="1" customHeight="1" spans="2:5">
      <c r="B405" s="340"/>
      <c r="C405" s="353"/>
      <c r="D405" s="353"/>
      <c r="E405" s="353"/>
    </row>
    <row r="406" s="354" customFormat="1" customHeight="1" spans="2:5">
      <c r="B406" s="340"/>
      <c r="C406" s="353"/>
      <c r="D406" s="353"/>
      <c r="E406" s="353"/>
    </row>
    <row r="407" s="354" customFormat="1" customHeight="1" spans="2:5">
      <c r="B407" s="340"/>
      <c r="C407" s="353"/>
      <c r="D407" s="353"/>
      <c r="E407" s="353"/>
    </row>
    <row r="408" s="354" customFormat="1" customHeight="1" spans="2:5">
      <c r="B408" s="340"/>
      <c r="C408" s="353"/>
      <c r="D408" s="353"/>
      <c r="E408" s="353"/>
    </row>
    <row r="409" s="354" customFormat="1" customHeight="1" spans="2:5">
      <c r="B409" s="340"/>
      <c r="C409" s="353"/>
      <c r="D409" s="353"/>
      <c r="E409" s="353"/>
    </row>
    <row r="410" s="354" customFormat="1" customHeight="1" spans="2:5">
      <c r="B410" s="340"/>
      <c r="C410" s="353"/>
      <c r="D410" s="353"/>
      <c r="E410" s="353"/>
    </row>
    <row r="411" s="354" customFormat="1" customHeight="1" spans="2:5">
      <c r="B411" s="340"/>
      <c r="C411" s="353"/>
      <c r="D411" s="353"/>
      <c r="E411" s="353"/>
    </row>
    <row r="412" s="354" customFormat="1" customHeight="1" spans="2:5">
      <c r="B412" s="340"/>
      <c r="C412" s="353"/>
      <c r="D412" s="353"/>
      <c r="E412" s="353"/>
    </row>
    <row r="413" s="354" customFormat="1" customHeight="1" spans="2:5">
      <c r="B413" s="340"/>
      <c r="C413" s="353"/>
      <c r="D413" s="353"/>
      <c r="E413" s="353"/>
    </row>
    <row r="414" s="354" customFormat="1" customHeight="1" spans="2:5">
      <c r="B414" s="340"/>
      <c r="C414" s="353"/>
      <c r="D414" s="353"/>
      <c r="E414" s="353"/>
    </row>
    <row r="415" s="354" customFormat="1" customHeight="1" spans="2:5">
      <c r="B415" s="340"/>
      <c r="C415" s="353"/>
      <c r="D415" s="353"/>
      <c r="E415" s="353"/>
    </row>
    <row r="416" s="354" customFormat="1" customHeight="1" spans="2:5">
      <c r="B416" s="340"/>
      <c r="C416" s="353"/>
      <c r="D416" s="353"/>
      <c r="E416" s="353"/>
    </row>
    <row r="417" s="354" customFormat="1" customHeight="1" spans="2:5">
      <c r="B417" s="340"/>
      <c r="C417" s="353"/>
      <c r="D417" s="353"/>
      <c r="E417" s="353"/>
    </row>
    <row r="418" s="354" customFormat="1" customHeight="1" spans="2:5">
      <c r="B418" s="340"/>
      <c r="C418" s="353"/>
      <c r="D418" s="353"/>
      <c r="E418" s="353"/>
    </row>
    <row r="419" s="354" customFormat="1" customHeight="1" spans="2:5">
      <c r="B419" s="340"/>
      <c r="C419" s="353"/>
      <c r="D419" s="353"/>
      <c r="E419" s="353"/>
    </row>
    <row r="420" s="354" customFormat="1" customHeight="1" spans="2:5">
      <c r="B420" s="340"/>
      <c r="C420" s="353"/>
      <c r="D420" s="353"/>
      <c r="E420" s="353"/>
    </row>
    <row r="421" s="354" customFormat="1" customHeight="1" spans="2:5">
      <c r="B421" s="340"/>
      <c r="C421" s="353"/>
      <c r="D421" s="353"/>
      <c r="E421" s="353"/>
    </row>
    <row r="422" s="354" customFormat="1" customHeight="1" spans="2:5">
      <c r="B422" s="340"/>
      <c r="C422" s="353"/>
      <c r="D422" s="353"/>
      <c r="E422" s="353"/>
    </row>
    <row r="423" s="354" customFormat="1" customHeight="1" spans="2:5">
      <c r="B423" s="340"/>
      <c r="C423" s="353"/>
      <c r="D423" s="353"/>
      <c r="E423" s="353"/>
    </row>
    <row r="424" s="354" customFormat="1" customHeight="1" spans="2:5">
      <c r="B424" s="340"/>
      <c r="C424" s="353"/>
      <c r="D424" s="353"/>
      <c r="E424" s="353"/>
    </row>
    <row r="425" s="354" customFormat="1" customHeight="1" spans="2:5">
      <c r="B425" s="340"/>
      <c r="C425" s="353"/>
      <c r="D425" s="353"/>
      <c r="E425" s="353"/>
    </row>
    <row r="426" s="354" customFormat="1" customHeight="1" spans="2:5">
      <c r="B426" s="340"/>
      <c r="C426" s="353"/>
      <c r="D426" s="353"/>
      <c r="E426" s="353"/>
    </row>
    <row r="427" s="354" customFormat="1" customHeight="1" spans="2:5">
      <c r="B427" s="340"/>
      <c r="C427" s="353"/>
      <c r="D427" s="353"/>
      <c r="E427" s="353"/>
    </row>
    <row r="428" s="354" customFormat="1" customHeight="1" spans="2:5">
      <c r="B428" s="340"/>
      <c r="C428" s="353"/>
      <c r="D428" s="353"/>
      <c r="E428" s="353"/>
    </row>
    <row r="429" s="354" customFormat="1" customHeight="1" spans="2:5">
      <c r="B429" s="340"/>
      <c r="C429" s="353"/>
      <c r="D429" s="353"/>
      <c r="E429" s="353"/>
    </row>
    <row r="430" s="354" customFormat="1" customHeight="1" spans="2:5">
      <c r="B430" s="340"/>
      <c r="C430" s="353"/>
      <c r="D430" s="353"/>
      <c r="E430" s="353"/>
    </row>
    <row r="431" s="354" customFormat="1" customHeight="1" spans="2:5">
      <c r="B431" s="340"/>
      <c r="C431" s="353"/>
      <c r="D431" s="353"/>
      <c r="E431" s="353"/>
    </row>
    <row r="432" s="354" customFormat="1" customHeight="1" spans="2:5">
      <c r="B432" s="340"/>
      <c r="C432" s="353"/>
      <c r="D432" s="353"/>
      <c r="E432" s="353"/>
    </row>
    <row r="433" s="354" customFormat="1" customHeight="1" spans="2:5">
      <c r="B433" s="340"/>
      <c r="C433" s="353"/>
      <c r="D433" s="353"/>
      <c r="E433" s="353"/>
    </row>
    <row r="434" s="354" customFormat="1" customHeight="1" spans="2:5">
      <c r="B434" s="340"/>
      <c r="C434" s="353"/>
      <c r="D434" s="353"/>
      <c r="E434" s="353"/>
    </row>
    <row r="435" s="354" customFormat="1" customHeight="1" spans="2:5">
      <c r="B435" s="340"/>
      <c r="C435" s="353"/>
      <c r="D435" s="353"/>
      <c r="E435" s="353"/>
    </row>
    <row r="436" s="354" customFormat="1" customHeight="1" spans="2:5">
      <c r="B436" s="340"/>
      <c r="C436" s="353"/>
      <c r="D436" s="353"/>
      <c r="E436" s="353"/>
    </row>
    <row r="437" s="354" customFormat="1" customHeight="1" spans="2:5">
      <c r="B437" s="340"/>
      <c r="C437" s="353"/>
      <c r="D437" s="353"/>
      <c r="E437" s="353"/>
    </row>
    <row r="438" s="354" customFormat="1" customHeight="1" spans="2:5">
      <c r="B438" s="340"/>
      <c r="C438" s="353"/>
      <c r="D438" s="353"/>
      <c r="E438" s="353"/>
    </row>
    <row r="439" s="354" customFormat="1" customHeight="1" spans="2:5">
      <c r="B439" s="340"/>
      <c r="C439" s="353"/>
      <c r="D439" s="353"/>
      <c r="E439" s="353"/>
    </row>
    <row r="440" s="354" customFormat="1" customHeight="1" spans="2:5">
      <c r="B440" s="340"/>
      <c r="C440" s="353"/>
      <c r="D440" s="353"/>
      <c r="E440" s="353"/>
    </row>
    <row r="441" s="354" customFormat="1" customHeight="1" spans="2:5">
      <c r="B441" s="340"/>
      <c r="C441" s="353"/>
      <c r="D441" s="353"/>
      <c r="E441" s="353"/>
    </row>
    <row r="442" s="354" customFormat="1" customHeight="1" spans="2:5">
      <c r="B442" s="340"/>
      <c r="C442" s="353"/>
      <c r="D442" s="353"/>
      <c r="E442" s="353"/>
    </row>
    <row r="443" s="354" customFormat="1" customHeight="1" spans="2:5">
      <c r="B443" s="340"/>
      <c r="C443" s="353"/>
      <c r="D443" s="353"/>
      <c r="E443" s="353"/>
    </row>
    <row r="444" s="354" customFormat="1" customHeight="1" spans="2:5">
      <c r="B444" s="340"/>
      <c r="C444" s="353"/>
      <c r="D444" s="353"/>
      <c r="E444" s="353"/>
    </row>
    <row r="445" s="354" customFormat="1" customHeight="1" spans="2:5">
      <c r="B445" s="340"/>
      <c r="C445" s="353"/>
      <c r="D445" s="353"/>
      <c r="E445" s="353"/>
    </row>
    <row r="446" s="354" customFormat="1" customHeight="1" spans="2:5">
      <c r="B446" s="340"/>
      <c r="C446" s="353"/>
      <c r="D446" s="353"/>
      <c r="E446" s="353"/>
    </row>
    <row r="447" s="354" customFormat="1" customHeight="1" spans="2:5">
      <c r="B447" s="340"/>
      <c r="C447" s="353"/>
      <c r="D447" s="353"/>
      <c r="E447" s="353"/>
    </row>
    <row r="448" s="354" customFormat="1" customHeight="1" spans="2:5">
      <c r="B448" s="340"/>
      <c r="C448" s="353"/>
      <c r="D448" s="353"/>
      <c r="E448" s="353"/>
    </row>
    <row r="449" s="354" customFormat="1" customHeight="1" spans="2:5">
      <c r="B449" s="340"/>
      <c r="C449" s="353"/>
      <c r="D449" s="353"/>
      <c r="E449" s="353"/>
    </row>
    <row r="450" s="354" customFormat="1" customHeight="1" spans="2:5">
      <c r="B450" s="340"/>
      <c r="C450" s="353"/>
      <c r="D450" s="353"/>
      <c r="E450" s="353"/>
    </row>
    <row r="451" s="354" customFormat="1" customHeight="1" spans="2:5">
      <c r="B451" s="340"/>
      <c r="C451" s="353"/>
      <c r="D451" s="353"/>
      <c r="E451" s="353"/>
    </row>
    <row r="452" s="354" customFormat="1" customHeight="1" spans="2:5">
      <c r="B452" s="340"/>
      <c r="C452" s="353"/>
      <c r="D452" s="353"/>
      <c r="E452" s="353"/>
    </row>
    <row r="453" s="354" customFormat="1" customHeight="1" spans="2:5">
      <c r="B453" s="340"/>
      <c r="C453" s="353"/>
      <c r="D453" s="353"/>
      <c r="E453" s="353"/>
    </row>
    <row r="454" s="354" customFormat="1" customHeight="1" spans="2:5">
      <c r="B454" s="340"/>
      <c r="C454" s="353"/>
      <c r="D454" s="353"/>
      <c r="E454" s="353"/>
    </row>
    <row r="455" s="354" customFormat="1" customHeight="1" spans="2:5">
      <c r="B455" s="340"/>
      <c r="C455" s="353"/>
      <c r="D455" s="353"/>
      <c r="E455" s="353"/>
    </row>
    <row r="456" s="354" customFormat="1" customHeight="1" spans="2:5">
      <c r="B456" s="340"/>
      <c r="C456" s="353"/>
      <c r="D456" s="353"/>
      <c r="E456" s="353"/>
    </row>
    <row r="457" s="354" customFormat="1" customHeight="1" spans="2:5">
      <c r="B457" s="340"/>
      <c r="C457" s="353"/>
      <c r="D457" s="353"/>
      <c r="E457" s="353"/>
    </row>
    <row r="458" s="354" customFormat="1" customHeight="1" spans="2:5">
      <c r="B458" s="340"/>
      <c r="C458" s="353"/>
      <c r="D458" s="353"/>
      <c r="E458" s="353"/>
    </row>
    <row r="459" s="354" customFormat="1" customHeight="1" spans="2:5">
      <c r="B459" s="340"/>
      <c r="C459" s="353"/>
      <c r="D459" s="353"/>
      <c r="E459" s="353"/>
    </row>
    <row r="460" s="354" customFormat="1" customHeight="1" spans="2:5">
      <c r="B460" s="340"/>
      <c r="C460" s="353"/>
      <c r="D460" s="353"/>
      <c r="E460" s="353"/>
    </row>
    <row r="461" s="354" customFormat="1" customHeight="1" spans="2:5">
      <c r="B461" s="340"/>
      <c r="C461" s="353"/>
      <c r="D461" s="353"/>
      <c r="E461" s="353"/>
    </row>
    <row r="462" s="354" customFormat="1" customHeight="1" spans="2:5">
      <c r="B462" s="340"/>
      <c r="C462" s="353"/>
      <c r="D462" s="353"/>
      <c r="E462" s="353"/>
    </row>
    <row r="463" s="354" customFormat="1" customHeight="1" spans="2:5">
      <c r="B463" s="340"/>
      <c r="C463" s="353"/>
      <c r="D463" s="353"/>
      <c r="E463" s="353"/>
    </row>
    <row r="464" s="354" customFormat="1" customHeight="1" spans="2:5">
      <c r="B464" s="340"/>
      <c r="C464" s="353"/>
      <c r="D464" s="353"/>
      <c r="E464" s="353"/>
    </row>
    <row r="465" s="354" customFormat="1" customHeight="1" spans="2:5">
      <c r="B465" s="340"/>
      <c r="C465" s="353"/>
      <c r="D465" s="353"/>
      <c r="E465" s="353"/>
    </row>
    <row r="466" s="354" customFormat="1" customHeight="1" spans="2:5">
      <c r="B466" s="340"/>
      <c r="C466" s="353"/>
      <c r="D466" s="353"/>
      <c r="E466" s="353"/>
    </row>
    <row r="467" s="354" customFormat="1" customHeight="1" spans="2:5">
      <c r="B467" s="340"/>
      <c r="C467" s="353"/>
      <c r="D467" s="353"/>
      <c r="E467" s="353"/>
    </row>
    <row r="468" s="354" customFormat="1" customHeight="1" spans="2:5">
      <c r="B468" s="340"/>
      <c r="C468" s="353"/>
      <c r="D468" s="353"/>
      <c r="E468" s="353"/>
    </row>
    <row r="469" s="354" customFormat="1" customHeight="1" spans="2:5">
      <c r="B469" s="340"/>
      <c r="C469" s="353"/>
      <c r="D469" s="353"/>
      <c r="E469" s="353"/>
    </row>
    <row r="470" s="354" customFormat="1" customHeight="1" spans="2:5">
      <c r="B470" s="340"/>
      <c r="C470" s="353"/>
      <c r="D470" s="353"/>
      <c r="E470" s="353"/>
    </row>
    <row r="471" s="354" customFormat="1" customHeight="1" spans="2:5">
      <c r="B471" s="340"/>
      <c r="C471" s="353"/>
      <c r="D471" s="353"/>
      <c r="E471" s="353"/>
    </row>
    <row r="472" s="354" customFormat="1" customHeight="1" spans="2:5">
      <c r="B472" s="340"/>
      <c r="C472" s="353"/>
      <c r="D472" s="353"/>
      <c r="E472" s="353"/>
    </row>
    <row r="473" s="354" customFormat="1" customHeight="1" spans="2:5">
      <c r="B473" s="340"/>
      <c r="C473" s="353"/>
      <c r="D473" s="353"/>
      <c r="E473" s="353"/>
    </row>
    <row r="474" s="354" customFormat="1" customHeight="1" spans="2:5">
      <c r="B474" s="340"/>
      <c r="C474" s="353"/>
      <c r="D474" s="353"/>
      <c r="E474" s="353"/>
    </row>
    <row r="475" s="354" customFormat="1" customHeight="1" spans="2:5">
      <c r="B475" s="340"/>
      <c r="C475" s="353"/>
      <c r="D475" s="353"/>
      <c r="E475" s="353"/>
    </row>
    <row r="476" s="354" customFormat="1" customHeight="1" spans="2:5">
      <c r="B476" s="340"/>
      <c r="C476" s="353"/>
      <c r="D476" s="353"/>
      <c r="E476" s="353"/>
    </row>
    <row r="477" s="354" customFormat="1" customHeight="1" spans="2:5">
      <c r="B477" s="340"/>
      <c r="C477" s="353"/>
      <c r="D477" s="353"/>
      <c r="E477" s="353"/>
    </row>
    <row r="478" s="354" customFormat="1" customHeight="1" spans="2:5">
      <c r="B478" s="340"/>
      <c r="C478" s="353"/>
      <c r="D478" s="353"/>
      <c r="E478" s="353"/>
    </row>
    <row r="479" s="354" customFormat="1" customHeight="1" spans="2:5">
      <c r="B479" s="340"/>
      <c r="C479" s="353"/>
      <c r="D479" s="353"/>
      <c r="E479" s="353"/>
    </row>
    <row r="480" s="354" customFormat="1" customHeight="1" spans="2:5">
      <c r="B480" s="340"/>
      <c r="C480" s="353"/>
      <c r="D480" s="353"/>
      <c r="E480" s="353"/>
    </row>
    <row r="481" s="354" customFormat="1" customHeight="1" spans="2:5">
      <c r="B481" s="340"/>
      <c r="C481" s="353"/>
      <c r="D481" s="353"/>
      <c r="E481" s="353"/>
    </row>
    <row r="482" s="354" customFormat="1" customHeight="1" spans="2:5">
      <c r="B482" s="340"/>
      <c r="C482" s="353"/>
      <c r="D482" s="353"/>
      <c r="E482" s="353"/>
    </row>
    <row r="483" s="354" customFormat="1" customHeight="1" spans="2:5">
      <c r="B483" s="340"/>
      <c r="C483" s="353"/>
      <c r="D483" s="353"/>
      <c r="E483" s="353"/>
    </row>
    <row r="484" s="354" customFormat="1" customHeight="1" spans="2:5">
      <c r="B484" s="340"/>
      <c r="C484" s="353"/>
      <c r="D484" s="353"/>
      <c r="E484" s="353"/>
    </row>
    <row r="485" s="354" customFormat="1" customHeight="1" spans="2:5">
      <c r="B485" s="340"/>
      <c r="C485" s="353"/>
      <c r="D485" s="353"/>
      <c r="E485" s="353"/>
    </row>
    <row r="486" s="354" customFormat="1" customHeight="1" spans="2:5">
      <c r="B486" s="340"/>
      <c r="C486" s="353"/>
      <c r="D486" s="353"/>
      <c r="E486" s="353"/>
    </row>
    <row r="487" s="354" customFormat="1" customHeight="1" spans="2:5">
      <c r="B487" s="340"/>
      <c r="C487" s="353"/>
      <c r="D487" s="353"/>
      <c r="E487" s="353"/>
    </row>
    <row r="488" s="354" customFormat="1" customHeight="1" spans="2:5">
      <c r="B488" s="340"/>
      <c r="C488" s="353"/>
      <c r="D488" s="353"/>
      <c r="E488" s="353"/>
    </row>
    <row r="489" s="354" customFormat="1" customHeight="1" spans="2:5">
      <c r="B489" s="340"/>
      <c r="C489" s="353"/>
      <c r="D489" s="353"/>
      <c r="E489" s="353"/>
    </row>
    <row r="490" s="354" customFormat="1" customHeight="1" spans="2:5">
      <c r="B490" s="340"/>
      <c r="C490" s="353"/>
      <c r="D490" s="353"/>
      <c r="E490" s="353"/>
    </row>
    <row r="491" s="354" customFormat="1" customHeight="1" spans="2:5">
      <c r="B491" s="340"/>
      <c r="C491" s="353"/>
      <c r="D491" s="353"/>
      <c r="E491" s="353"/>
    </row>
    <row r="492" s="354" customFormat="1" customHeight="1" spans="2:5">
      <c r="B492" s="340"/>
      <c r="C492" s="353"/>
      <c r="D492" s="353"/>
      <c r="E492" s="353"/>
    </row>
    <row r="493" s="354" customFormat="1" customHeight="1" spans="2:5">
      <c r="B493" s="340"/>
      <c r="C493" s="353"/>
      <c r="D493" s="353"/>
      <c r="E493" s="353"/>
    </row>
    <row r="494" s="354" customFormat="1" customHeight="1" spans="2:5">
      <c r="B494" s="340"/>
      <c r="C494" s="353"/>
      <c r="D494" s="353"/>
      <c r="E494" s="353"/>
    </row>
    <row r="495" s="354" customFormat="1" customHeight="1" spans="2:5">
      <c r="B495" s="340"/>
      <c r="C495" s="353"/>
      <c r="D495" s="353"/>
      <c r="E495" s="353"/>
    </row>
    <row r="496" s="354" customFormat="1" customHeight="1" spans="2:5">
      <c r="B496" s="340"/>
      <c r="C496" s="353"/>
      <c r="D496" s="353"/>
      <c r="E496" s="353"/>
    </row>
    <row r="497" s="354" customFormat="1" customHeight="1" spans="2:5">
      <c r="B497" s="340"/>
      <c r="C497" s="353"/>
      <c r="D497" s="353"/>
      <c r="E497" s="353"/>
    </row>
    <row r="498" s="354" customFormat="1" customHeight="1" spans="2:5">
      <c r="B498" s="340"/>
      <c r="C498" s="353"/>
      <c r="D498" s="353"/>
      <c r="E498" s="353"/>
    </row>
    <row r="499" s="354" customFormat="1" customHeight="1" spans="2:5">
      <c r="B499" s="340"/>
      <c r="C499" s="353"/>
      <c r="D499" s="353"/>
      <c r="E499" s="353"/>
    </row>
    <row r="500" s="354" customFormat="1" customHeight="1" spans="2:5">
      <c r="B500" s="340"/>
      <c r="C500" s="353"/>
      <c r="D500" s="353"/>
      <c r="E500" s="353"/>
    </row>
    <row r="501" s="354" customFormat="1" customHeight="1" spans="2:5">
      <c r="B501" s="340"/>
      <c r="C501" s="353"/>
      <c r="D501" s="353"/>
      <c r="E501" s="353"/>
    </row>
    <row r="502" s="354" customFormat="1" customHeight="1" spans="2:5">
      <c r="B502" s="340"/>
      <c r="C502" s="353"/>
      <c r="D502" s="353"/>
      <c r="E502" s="353"/>
    </row>
    <row r="503" s="354" customFormat="1" customHeight="1" spans="2:5">
      <c r="B503" s="340"/>
      <c r="C503" s="353"/>
      <c r="D503" s="353"/>
      <c r="E503" s="353"/>
    </row>
    <row r="504" s="354" customFormat="1" customHeight="1" spans="2:5">
      <c r="B504" s="340"/>
      <c r="C504" s="353"/>
      <c r="D504" s="353"/>
      <c r="E504" s="353"/>
    </row>
    <row r="505" s="354" customFormat="1" customHeight="1" spans="2:5">
      <c r="B505" s="340"/>
      <c r="C505" s="353"/>
      <c r="D505" s="353"/>
      <c r="E505" s="353"/>
    </row>
    <row r="506" s="354" customFormat="1" customHeight="1" spans="2:5">
      <c r="B506" s="340"/>
      <c r="C506" s="353"/>
      <c r="D506" s="353"/>
      <c r="E506" s="353"/>
    </row>
    <row r="507" s="354" customFormat="1" customHeight="1" spans="2:5">
      <c r="B507" s="340"/>
      <c r="C507" s="353"/>
      <c r="D507" s="353"/>
      <c r="E507" s="353"/>
    </row>
    <row r="508" s="354" customFormat="1" customHeight="1" spans="2:5">
      <c r="B508" s="340"/>
      <c r="C508" s="353"/>
      <c r="D508" s="353"/>
      <c r="E508" s="353"/>
    </row>
    <row r="509" s="354" customFormat="1" customHeight="1" spans="2:5">
      <c r="B509" s="340"/>
      <c r="C509" s="353"/>
      <c r="D509" s="353"/>
      <c r="E509" s="353"/>
    </row>
    <row r="510" s="354" customFormat="1" customHeight="1" spans="2:5">
      <c r="B510" s="340"/>
      <c r="C510" s="353"/>
      <c r="D510" s="353"/>
      <c r="E510" s="353"/>
    </row>
    <row r="511" s="354" customFormat="1" customHeight="1" spans="2:5">
      <c r="B511" s="340"/>
      <c r="C511" s="353"/>
      <c r="D511" s="353"/>
      <c r="E511" s="353"/>
    </row>
    <row r="512" s="354" customFormat="1" customHeight="1" spans="2:5">
      <c r="B512" s="340"/>
      <c r="C512" s="353"/>
      <c r="D512" s="353"/>
      <c r="E512" s="353"/>
    </row>
    <row r="513" s="354" customFormat="1" customHeight="1" spans="2:5">
      <c r="B513" s="340"/>
      <c r="C513" s="353"/>
      <c r="D513" s="353"/>
      <c r="E513" s="353"/>
    </row>
    <row r="514" s="354" customFormat="1" customHeight="1" spans="2:5">
      <c r="B514" s="340"/>
      <c r="C514" s="353"/>
      <c r="D514" s="353"/>
      <c r="E514" s="353"/>
    </row>
    <row r="515" s="354" customFormat="1" customHeight="1" spans="2:5">
      <c r="B515" s="340"/>
      <c r="C515" s="353"/>
      <c r="D515" s="353"/>
      <c r="E515" s="353"/>
    </row>
    <row r="516" s="354" customFormat="1" customHeight="1" spans="2:5">
      <c r="B516" s="340"/>
      <c r="C516" s="353"/>
      <c r="D516" s="353"/>
      <c r="E516" s="353"/>
    </row>
    <row r="517" s="354" customFormat="1" customHeight="1" spans="2:5">
      <c r="B517" s="340"/>
      <c r="C517" s="353"/>
      <c r="D517" s="353"/>
      <c r="E517" s="353"/>
    </row>
    <row r="518" s="354" customFormat="1" customHeight="1" spans="2:5">
      <c r="B518" s="340"/>
      <c r="C518" s="353"/>
      <c r="D518" s="353"/>
      <c r="E518" s="353"/>
    </row>
    <row r="519" s="354" customFormat="1" customHeight="1" spans="2:5">
      <c r="B519" s="340"/>
      <c r="C519" s="353"/>
      <c r="D519" s="353"/>
      <c r="E519" s="353"/>
    </row>
    <row r="520" s="354" customFormat="1" customHeight="1" spans="2:5">
      <c r="B520" s="340"/>
      <c r="C520" s="353"/>
      <c r="D520" s="353"/>
      <c r="E520" s="353"/>
    </row>
    <row r="521" s="354" customFormat="1" customHeight="1" spans="2:5">
      <c r="B521" s="340"/>
      <c r="C521" s="353"/>
      <c r="D521" s="353"/>
      <c r="E521" s="353"/>
    </row>
    <row r="522" s="354" customFormat="1" customHeight="1" spans="2:5">
      <c r="B522" s="340"/>
      <c r="C522" s="353"/>
      <c r="D522" s="353"/>
      <c r="E522" s="353"/>
    </row>
    <row r="523" s="354" customFormat="1" customHeight="1" spans="2:5">
      <c r="B523" s="340"/>
      <c r="C523" s="353"/>
      <c r="D523" s="353"/>
      <c r="E523" s="353"/>
    </row>
    <row r="524" s="354" customFormat="1" customHeight="1" spans="2:5">
      <c r="B524" s="340"/>
      <c r="C524" s="353"/>
      <c r="D524" s="353"/>
      <c r="E524" s="353"/>
    </row>
    <row r="525" s="354" customFormat="1" customHeight="1" spans="2:5">
      <c r="B525" s="340"/>
      <c r="C525" s="353"/>
      <c r="D525" s="353"/>
      <c r="E525" s="353"/>
    </row>
    <row r="526" s="354" customFormat="1" customHeight="1" spans="2:5">
      <c r="B526" s="340"/>
      <c r="C526" s="353"/>
      <c r="D526" s="353"/>
      <c r="E526" s="353"/>
    </row>
    <row r="527" s="354" customFormat="1" customHeight="1" spans="2:5">
      <c r="B527" s="340"/>
      <c r="C527" s="353"/>
      <c r="D527" s="353"/>
      <c r="E527" s="353"/>
    </row>
    <row r="528" s="354" customFormat="1" customHeight="1" spans="2:5">
      <c r="B528" s="340"/>
      <c r="C528" s="353"/>
      <c r="D528" s="353"/>
      <c r="E528" s="353"/>
    </row>
    <row r="529" s="354" customFormat="1" customHeight="1" spans="2:5">
      <c r="B529" s="340"/>
      <c r="C529" s="353"/>
      <c r="D529" s="353"/>
      <c r="E529" s="353"/>
    </row>
    <row r="530" s="354" customFormat="1" customHeight="1" spans="2:5">
      <c r="B530" s="340"/>
      <c r="C530" s="353"/>
      <c r="D530" s="353"/>
      <c r="E530" s="353"/>
    </row>
    <row r="531" s="354" customFormat="1" customHeight="1" spans="2:5">
      <c r="B531" s="340"/>
      <c r="C531" s="353"/>
      <c r="D531" s="353"/>
      <c r="E531" s="353"/>
    </row>
    <row r="532" s="354" customFormat="1" customHeight="1" spans="2:5">
      <c r="B532" s="340"/>
      <c r="C532" s="353"/>
      <c r="D532" s="353"/>
      <c r="E532" s="353"/>
    </row>
    <row r="533" s="354" customFormat="1" customHeight="1" spans="2:5">
      <c r="B533" s="340"/>
      <c r="C533" s="353"/>
      <c r="D533" s="353"/>
      <c r="E533" s="353"/>
    </row>
    <row r="534" s="354" customFormat="1" customHeight="1" spans="2:5">
      <c r="B534" s="340"/>
      <c r="C534" s="353"/>
      <c r="D534" s="353"/>
      <c r="E534" s="353"/>
    </row>
    <row r="535" s="354" customFormat="1" customHeight="1" spans="2:5">
      <c r="B535" s="340"/>
      <c r="C535" s="353"/>
      <c r="D535" s="353"/>
      <c r="E535" s="353"/>
    </row>
    <row r="536" s="354" customFormat="1" customHeight="1" spans="2:5">
      <c r="B536" s="340"/>
      <c r="C536" s="353"/>
      <c r="D536" s="353"/>
      <c r="E536" s="353"/>
    </row>
    <row r="537" s="354" customFormat="1" customHeight="1" spans="2:5">
      <c r="B537" s="340"/>
      <c r="C537" s="353"/>
      <c r="D537" s="353"/>
      <c r="E537" s="353"/>
    </row>
    <row r="538" s="354" customFormat="1" customHeight="1" spans="2:5">
      <c r="B538" s="340"/>
      <c r="C538" s="353"/>
      <c r="D538" s="353"/>
      <c r="E538" s="353"/>
    </row>
    <row r="539" s="354" customFormat="1" customHeight="1" spans="2:5">
      <c r="B539" s="340"/>
      <c r="C539" s="353"/>
      <c r="D539" s="353"/>
      <c r="E539" s="353"/>
    </row>
    <row r="540" s="354" customFormat="1" customHeight="1" spans="2:5">
      <c r="B540" s="340"/>
      <c r="C540" s="353"/>
      <c r="D540" s="353"/>
      <c r="E540" s="353"/>
    </row>
    <row r="541" s="354" customFormat="1" customHeight="1" spans="2:5">
      <c r="B541" s="340"/>
      <c r="C541" s="353"/>
      <c r="D541" s="353"/>
      <c r="E541" s="353"/>
    </row>
    <row r="542" s="354" customFormat="1" customHeight="1" spans="2:5">
      <c r="B542" s="340"/>
      <c r="C542" s="353"/>
      <c r="D542" s="353"/>
      <c r="E542" s="353"/>
    </row>
    <row r="543" s="354" customFormat="1" customHeight="1" spans="2:5">
      <c r="B543" s="340"/>
      <c r="C543" s="353"/>
      <c r="D543" s="353"/>
      <c r="E543" s="353"/>
    </row>
    <row r="544" s="354" customFormat="1" customHeight="1" spans="2:5">
      <c r="B544" s="340"/>
      <c r="C544" s="353"/>
      <c r="D544" s="353"/>
      <c r="E544" s="353"/>
    </row>
    <row r="545" s="354" customFormat="1" customHeight="1" spans="2:5">
      <c r="B545" s="340"/>
      <c r="C545" s="353"/>
      <c r="D545" s="353"/>
      <c r="E545" s="353"/>
    </row>
    <row r="546" s="354" customFormat="1" customHeight="1" spans="2:5">
      <c r="B546" s="340"/>
      <c r="C546" s="353"/>
      <c r="D546" s="353"/>
      <c r="E546" s="353"/>
    </row>
    <row r="547" s="354" customFormat="1" customHeight="1" spans="2:5">
      <c r="B547" s="340"/>
      <c r="C547" s="353"/>
      <c r="D547" s="353"/>
      <c r="E547" s="353"/>
    </row>
    <row r="548" s="354" customFormat="1" customHeight="1" spans="2:5">
      <c r="B548" s="340"/>
      <c r="C548" s="353"/>
      <c r="D548" s="353"/>
      <c r="E548" s="353"/>
    </row>
    <row r="549" s="354" customFormat="1" customHeight="1" spans="2:5">
      <c r="B549" s="340"/>
      <c r="C549" s="353"/>
      <c r="D549" s="353"/>
      <c r="E549" s="353"/>
    </row>
    <row r="550" s="354" customFormat="1" customHeight="1" spans="2:5">
      <c r="B550" s="340"/>
      <c r="C550" s="353"/>
      <c r="D550" s="353"/>
      <c r="E550" s="353"/>
    </row>
    <row r="551" s="354" customFormat="1" customHeight="1" spans="2:5">
      <c r="B551" s="340"/>
      <c r="C551" s="353"/>
      <c r="D551" s="353"/>
      <c r="E551" s="353"/>
    </row>
    <row r="552" s="354" customFormat="1" customHeight="1" spans="2:5">
      <c r="B552" s="340"/>
      <c r="C552" s="353"/>
      <c r="D552" s="353"/>
      <c r="E552" s="353"/>
    </row>
    <row r="553" s="354" customFormat="1" customHeight="1" spans="2:5">
      <c r="B553" s="340"/>
      <c r="C553" s="353"/>
      <c r="D553" s="353"/>
      <c r="E553" s="353"/>
    </row>
    <row r="554" s="354" customFormat="1" customHeight="1" spans="2:5">
      <c r="B554" s="340"/>
      <c r="C554" s="353"/>
      <c r="D554" s="353"/>
      <c r="E554" s="353"/>
    </row>
    <row r="555" s="354" customFormat="1" customHeight="1" spans="2:5">
      <c r="B555" s="340"/>
      <c r="C555" s="353"/>
      <c r="D555" s="353"/>
      <c r="E555" s="353"/>
    </row>
    <row r="556" s="354" customFormat="1" customHeight="1" spans="2:5">
      <c r="B556" s="340"/>
      <c r="C556" s="353"/>
      <c r="D556" s="353"/>
      <c r="E556" s="353"/>
    </row>
    <row r="557" s="354" customFormat="1" customHeight="1" spans="2:5">
      <c r="B557" s="340"/>
      <c r="C557" s="353"/>
      <c r="D557" s="353"/>
      <c r="E557" s="353"/>
    </row>
    <row r="558" s="354" customFormat="1" customHeight="1" spans="2:5">
      <c r="B558" s="340"/>
      <c r="C558" s="353"/>
      <c r="D558" s="353"/>
      <c r="E558" s="353"/>
    </row>
    <row r="559" s="354" customFormat="1" customHeight="1" spans="2:5">
      <c r="B559" s="340"/>
      <c r="C559" s="353"/>
      <c r="D559" s="353"/>
      <c r="E559" s="353"/>
    </row>
    <row r="560" s="354" customFormat="1" customHeight="1" spans="2:5">
      <c r="B560" s="340"/>
      <c r="C560" s="353"/>
      <c r="D560" s="353"/>
      <c r="E560" s="353"/>
    </row>
    <row r="561" s="354" customFormat="1" customHeight="1" spans="2:5">
      <c r="B561" s="340"/>
      <c r="C561" s="353"/>
      <c r="D561" s="353"/>
      <c r="E561" s="353"/>
    </row>
    <row r="562" s="354" customFormat="1" customHeight="1" spans="2:5">
      <c r="B562" s="340"/>
      <c r="C562" s="353"/>
      <c r="D562" s="353"/>
      <c r="E562" s="353"/>
    </row>
    <row r="563" s="354" customFormat="1" customHeight="1" spans="2:5">
      <c r="B563" s="340"/>
      <c r="C563" s="353"/>
      <c r="D563" s="353"/>
      <c r="E563" s="353"/>
    </row>
    <row r="564" s="354" customFormat="1" customHeight="1" spans="2:5">
      <c r="B564" s="340"/>
      <c r="C564" s="353"/>
      <c r="D564" s="353"/>
      <c r="E564" s="353"/>
    </row>
    <row r="565" s="354" customFormat="1" customHeight="1" spans="2:5">
      <c r="B565" s="340"/>
      <c r="C565" s="353"/>
      <c r="D565" s="353"/>
      <c r="E565" s="353"/>
    </row>
    <row r="566" s="354" customFormat="1" customHeight="1" spans="2:5">
      <c r="B566" s="340"/>
      <c r="C566" s="353"/>
      <c r="D566" s="353"/>
      <c r="E566" s="353"/>
    </row>
    <row r="567" s="354" customFormat="1" customHeight="1" spans="2:5">
      <c r="B567" s="340"/>
      <c r="C567" s="353"/>
      <c r="D567" s="353"/>
      <c r="E567" s="353"/>
    </row>
    <row r="568" s="354" customFormat="1" customHeight="1" spans="2:5">
      <c r="B568" s="340"/>
      <c r="C568" s="353"/>
      <c r="D568" s="353"/>
      <c r="E568" s="353"/>
    </row>
    <row r="569" s="354" customFormat="1" customHeight="1" spans="2:5">
      <c r="B569" s="340"/>
      <c r="C569" s="353"/>
      <c r="D569" s="353"/>
      <c r="E569" s="353"/>
    </row>
    <row r="570" s="354" customFormat="1" customHeight="1" spans="2:5">
      <c r="B570" s="340"/>
      <c r="C570" s="353"/>
      <c r="D570" s="353"/>
      <c r="E570" s="353"/>
    </row>
    <row r="571" s="354" customFormat="1" customHeight="1" spans="2:5">
      <c r="B571" s="340"/>
      <c r="C571" s="353"/>
      <c r="D571" s="353"/>
      <c r="E571" s="353"/>
    </row>
    <row r="572" s="354" customFormat="1" customHeight="1" spans="2:5">
      <c r="B572" s="340"/>
      <c r="C572" s="353"/>
      <c r="D572" s="353"/>
      <c r="E572" s="353"/>
    </row>
    <row r="573" s="354" customFormat="1" customHeight="1" spans="2:5">
      <c r="B573" s="340"/>
      <c r="C573" s="353"/>
      <c r="D573" s="353"/>
      <c r="E573" s="353"/>
    </row>
    <row r="574" s="354" customFormat="1" customHeight="1" spans="2:5">
      <c r="B574" s="340"/>
      <c r="C574" s="353"/>
      <c r="D574" s="353"/>
      <c r="E574" s="353"/>
    </row>
    <row r="575" s="354" customFormat="1" customHeight="1" spans="2:5">
      <c r="B575" s="340"/>
      <c r="C575" s="353"/>
      <c r="D575" s="353"/>
      <c r="E575" s="353"/>
    </row>
    <row r="576" s="354" customFormat="1" customHeight="1" spans="2:5">
      <c r="B576" s="340"/>
      <c r="C576" s="353"/>
      <c r="D576" s="353"/>
      <c r="E576" s="353"/>
    </row>
    <row r="577" s="354" customFormat="1" customHeight="1" spans="2:5">
      <c r="B577" s="340"/>
      <c r="C577" s="353"/>
      <c r="D577" s="353"/>
      <c r="E577" s="353"/>
    </row>
    <row r="578" s="354" customFormat="1" customHeight="1" spans="2:5">
      <c r="B578" s="340"/>
      <c r="C578" s="353"/>
      <c r="D578" s="353"/>
      <c r="E578" s="353"/>
    </row>
    <row r="579" s="354" customFormat="1" customHeight="1" spans="2:5">
      <c r="B579" s="340"/>
      <c r="C579" s="353"/>
      <c r="D579" s="353"/>
      <c r="E579" s="353"/>
    </row>
    <row r="580" s="354" customFormat="1" customHeight="1" spans="2:5">
      <c r="B580" s="340"/>
      <c r="C580" s="353"/>
      <c r="D580" s="353"/>
      <c r="E580" s="353"/>
    </row>
    <row r="581" s="354" customFormat="1" customHeight="1" spans="2:5">
      <c r="B581" s="340"/>
      <c r="C581" s="353"/>
      <c r="D581" s="353"/>
      <c r="E581" s="353"/>
    </row>
    <row r="582" s="354" customFormat="1" customHeight="1" spans="2:5">
      <c r="B582" s="340"/>
      <c r="C582" s="353"/>
      <c r="D582" s="353"/>
      <c r="E582" s="353"/>
    </row>
    <row r="583" s="354" customFormat="1" customHeight="1" spans="2:5">
      <c r="B583" s="340"/>
      <c r="C583" s="353"/>
      <c r="D583" s="353"/>
      <c r="E583" s="353"/>
    </row>
    <row r="584" s="354" customFormat="1" customHeight="1" spans="2:5">
      <c r="B584" s="340"/>
      <c r="C584" s="353"/>
      <c r="D584" s="353"/>
      <c r="E584" s="353"/>
    </row>
    <row r="585" s="354" customFormat="1" customHeight="1" spans="2:5">
      <c r="B585" s="340"/>
      <c r="C585" s="353"/>
      <c r="D585" s="353"/>
      <c r="E585" s="353"/>
    </row>
    <row r="586" s="354" customFormat="1" customHeight="1" spans="2:5">
      <c r="B586" s="340"/>
      <c r="C586" s="353"/>
      <c r="D586" s="353"/>
      <c r="E586" s="353"/>
    </row>
    <row r="587" s="354" customFormat="1" customHeight="1" spans="2:5">
      <c r="B587" s="340"/>
      <c r="C587" s="353"/>
      <c r="D587" s="353"/>
      <c r="E587" s="353"/>
    </row>
    <row r="588" s="354" customFormat="1" customHeight="1" spans="2:5">
      <c r="B588" s="340"/>
      <c r="C588" s="353"/>
      <c r="D588" s="353"/>
      <c r="E588" s="353"/>
    </row>
    <row r="589" s="354" customFormat="1" customHeight="1" spans="2:5">
      <c r="B589" s="340"/>
      <c r="C589" s="353"/>
      <c r="D589" s="353"/>
      <c r="E589" s="353"/>
    </row>
    <row r="590" s="354" customFormat="1" customHeight="1" spans="2:5">
      <c r="B590" s="340"/>
      <c r="C590" s="353"/>
      <c r="D590" s="353"/>
      <c r="E590" s="353"/>
    </row>
    <row r="591" s="354" customFormat="1" customHeight="1" spans="2:5">
      <c r="B591" s="340"/>
      <c r="C591" s="353"/>
      <c r="D591" s="353"/>
      <c r="E591" s="353"/>
    </row>
    <row r="592" s="354" customFormat="1" customHeight="1" spans="2:5">
      <c r="B592" s="340"/>
      <c r="C592" s="353"/>
      <c r="D592" s="353"/>
      <c r="E592" s="353"/>
    </row>
    <row r="593" s="354" customFormat="1" customHeight="1" spans="2:5">
      <c r="B593" s="340"/>
      <c r="C593" s="353"/>
      <c r="D593" s="353"/>
      <c r="E593" s="353"/>
    </row>
    <row r="594" s="354" customFormat="1" customHeight="1" spans="2:5">
      <c r="B594" s="340"/>
      <c r="C594" s="353"/>
      <c r="D594" s="353"/>
      <c r="E594" s="353"/>
    </row>
    <row r="595" s="354" customFormat="1" customHeight="1" spans="2:5">
      <c r="B595" s="340"/>
      <c r="C595" s="353"/>
      <c r="D595" s="353"/>
      <c r="E595" s="353"/>
    </row>
    <row r="596" s="354" customFormat="1" customHeight="1" spans="2:5">
      <c r="B596" s="340"/>
      <c r="C596" s="353"/>
      <c r="D596" s="353"/>
      <c r="E596" s="353"/>
    </row>
    <row r="597" s="354" customFormat="1" customHeight="1" spans="2:5">
      <c r="B597" s="340"/>
      <c r="C597" s="353"/>
      <c r="D597" s="353"/>
      <c r="E597" s="353"/>
    </row>
    <row r="598" s="354" customFormat="1" customHeight="1" spans="2:5">
      <c r="B598" s="340"/>
      <c r="C598" s="353"/>
      <c r="D598" s="353"/>
      <c r="E598" s="353"/>
    </row>
    <row r="599" s="354" customFormat="1" customHeight="1" spans="2:5">
      <c r="B599" s="340"/>
      <c r="C599" s="353"/>
      <c r="D599" s="353"/>
      <c r="E599" s="353"/>
    </row>
    <row r="600" s="354" customFormat="1" customHeight="1" spans="2:5">
      <c r="B600" s="340"/>
      <c r="C600" s="353"/>
      <c r="D600" s="353"/>
      <c r="E600" s="353"/>
    </row>
    <row r="601" s="354" customFormat="1" customHeight="1" spans="2:5">
      <c r="B601" s="340"/>
      <c r="C601" s="353"/>
      <c r="D601" s="353"/>
      <c r="E601" s="353"/>
    </row>
    <row r="602" s="354" customFormat="1" customHeight="1" spans="2:5">
      <c r="B602" s="340"/>
      <c r="C602" s="353"/>
      <c r="D602" s="353"/>
      <c r="E602" s="353"/>
    </row>
    <row r="603" s="354" customFormat="1" customHeight="1" spans="2:5">
      <c r="B603" s="340"/>
      <c r="C603" s="353"/>
      <c r="D603" s="353"/>
      <c r="E603" s="353"/>
    </row>
    <row r="604" s="354" customFormat="1" customHeight="1" spans="2:5">
      <c r="B604" s="340"/>
      <c r="C604" s="353"/>
      <c r="D604" s="353"/>
      <c r="E604" s="353"/>
    </row>
    <row r="605" s="354" customFormat="1" customHeight="1" spans="2:5">
      <c r="B605" s="340"/>
      <c r="C605" s="353"/>
      <c r="D605" s="353"/>
      <c r="E605" s="353"/>
    </row>
    <row r="606" s="354" customFormat="1" customHeight="1" spans="2:5">
      <c r="B606" s="340"/>
      <c r="C606" s="353"/>
      <c r="D606" s="353"/>
      <c r="E606" s="353"/>
    </row>
    <row r="607" s="354" customFormat="1" customHeight="1" spans="2:5">
      <c r="B607" s="340"/>
      <c r="C607" s="353"/>
      <c r="D607" s="353"/>
      <c r="E607" s="353"/>
    </row>
    <row r="608" s="354" customFormat="1" customHeight="1" spans="2:5">
      <c r="B608" s="340"/>
      <c r="C608" s="353"/>
      <c r="D608" s="353"/>
      <c r="E608" s="353"/>
    </row>
    <row r="609" s="354" customFormat="1" customHeight="1" spans="2:5">
      <c r="B609" s="340"/>
      <c r="C609" s="353"/>
      <c r="D609" s="353"/>
      <c r="E609" s="353"/>
    </row>
    <row r="610" s="354" customFormat="1" customHeight="1" spans="2:5">
      <c r="B610" s="340"/>
      <c r="C610" s="353"/>
      <c r="D610" s="353"/>
      <c r="E610" s="353"/>
    </row>
    <row r="611" s="354" customFormat="1" customHeight="1" spans="2:5">
      <c r="B611" s="340"/>
      <c r="C611" s="353"/>
      <c r="D611" s="353"/>
      <c r="E611" s="353"/>
    </row>
    <row r="612" s="354" customFormat="1" customHeight="1" spans="2:5">
      <c r="B612" s="340"/>
      <c r="C612" s="353"/>
      <c r="D612" s="353"/>
      <c r="E612" s="353"/>
    </row>
    <row r="613" s="354" customFormat="1" customHeight="1" spans="2:5">
      <c r="B613" s="340"/>
      <c r="C613" s="353"/>
      <c r="D613" s="353"/>
      <c r="E613" s="353"/>
    </row>
    <row r="614" s="354" customFormat="1" customHeight="1" spans="2:5">
      <c r="B614" s="340"/>
      <c r="C614" s="353"/>
      <c r="D614" s="353"/>
      <c r="E614" s="353"/>
    </row>
    <row r="615" s="354" customFormat="1" customHeight="1" spans="2:5">
      <c r="B615" s="340"/>
      <c r="C615" s="353"/>
      <c r="D615" s="353"/>
      <c r="E615" s="353"/>
    </row>
    <row r="616" s="354" customFormat="1" customHeight="1" spans="2:5">
      <c r="B616" s="340"/>
      <c r="C616" s="353"/>
      <c r="D616" s="353"/>
      <c r="E616" s="353"/>
    </row>
    <row r="617" s="354" customFormat="1" customHeight="1" spans="2:5">
      <c r="B617" s="340"/>
      <c r="C617" s="353"/>
      <c r="D617" s="353"/>
      <c r="E617" s="353"/>
    </row>
    <row r="618" s="354" customFormat="1" customHeight="1" spans="2:5">
      <c r="B618" s="340"/>
      <c r="C618" s="353"/>
      <c r="D618" s="353"/>
      <c r="E618" s="353"/>
    </row>
    <row r="619" s="354" customFormat="1" customHeight="1" spans="2:5">
      <c r="B619" s="340"/>
      <c r="C619" s="353"/>
      <c r="D619" s="353"/>
      <c r="E619" s="353"/>
    </row>
    <row r="620" s="354" customFormat="1" customHeight="1" spans="2:5">
      <c r="B620" s="340"/>
      <c r="C620" s="353"/>
      <c r="D620" s="353"/>
      <c r="E620" s="353"/>
    </row>
    <row r="621" s="354" customFormat="1" customHeight="1" spans="2:5">
      <c r="B621" s="340"/>
      <c r="C621" s="353"/>
      <c r="D621" s="353"/>
      <c r="E621" s="353"/>
    </row>
    <row r="622" s="354" customFormat="1" customHeight="1" spans="2:5">
      <c r="B622" s="340"/>
      <c r="C622" s="353"/>
      <c r="D622" s="353"/>
      <c r="E622" s="353"/>
    </row>
    <row r="623" s="354" customFormat="1" customHeight="1" spans="2:5">
      <c r="B623" s="340"/>
      <c r="C623" s="353"/>
      <c r="D623" s="353"/>
      <c r="E623" s="353"/>
    </row>
    <row r="624" s="354" customFormat="1" customHeight="1" spans="2:5">
      <c r="B624" s="340"/>
      <c r="C624" s="353"/>
      <c r="D624" s="353"/>
      <c r="E624" s="353"/>
    </row>
    <row r="625" s="354" customFormat="1" customHeight="1" spans="2:5">
      <c r="B625" s="340"/>
      <c r="C625" s="353"/>
      <c r="D625" s="353"/>
      <c r="E625" s="353"/>
    </row>
    <row r="626" s="354" customFormat="1" customHeight="1" spans="2:5">
      <c r="B626" s="340"/>
      <c r="C626" s="353"/>
      <c r="D626" s="353"/>
      <c r="E626" s="353"/>
    </row>
    <row r="627" s="354" customFormat="1" customHeight="1" spans="2:5">
      <c r="B627" s="340"/>
      <c r="C627" s="353"/>
      <c r="D627" s="353"/>
      <c r="E627" s="353"/>
    </row>
    <row r="628" s="354" customFormat="1" customHeight="1" spans="2:5">
      <c r="B628" s="340"/>
      <c r="C628" s="353"/>
      <c r="D628" s="353"/>
      <c r="E628" s="353"/>
    </row>
    <row r="629" s="354" customFormat="1" customHeight="1" spans="2:5">
      <c r="B629" s="340"/>
      <c r="C629" s="353"/>
      <c r="D629" s="353"/>
      <c r="E629" s="353"/>
    </row>
    <row r="630" s="354" customFormat="1" customHeight="1" spans="2:5">
      <c r="B630" s="340"/>
      <c r="C630" s="353"/>
      <c r="D630" s="353"/>
      <c r="E630" s="353"/>
    </row>
    <row r="631" s="354" customFormat="1" customHeight="1" spans="2:5">
      <c r="B631" s="340"/>
      <c r="C631" s="353"/>
      <c r="D631" s="353"/>
      <c r="E631" s="353"/>
    </row>
    <row r="632" s="354" customFormat="1" customHeight="1" spans="2:5">
      <c r="B632" s="340"/>
      <c r="C632" s="353"/>
      <c r="D632" s="353"/>
      <c r="E632" s="353"/>
    </row>
    <row r="633" s="354" customFormat="1" customHeight="1" spans="2:5">
      <c r="B633" s="340"/>
      <c r="C633" s="353"/>
      <c r="D633" s="353"/>
      <c r="E633" s="353"/>
    </row>
    <row r="634" s="354" customFormat="1" customHeight="1" spans="2:5">
      <c r="B634" s="340"/>
      <c r="C634" s="353"/>
      <c r="D634" s="353"/>
      <c r="E634" s="353"/>
    </row>
    <row r="635" s="354" customFormat="1" customHeight="1" spans="2:5">
      <c r="B635" s="340"/>
      <c r="C635" s="353"/>
      <c r="D635" s="353"/>
      <c r="E635" s="353"/>
    </row>
    <row r="636" s="354" customFormat="1" customHeight="1" spans="2:5">
      <c r="B636" s="340"/>
      <c r="C636" s="353"/>
      <c r="D636" s="353"/>
      <c r="E636" s="353"/>
    </row>
    <row r="637" s="354" customFormat="1" customHeight="1" spans="2:5">
      <c r="B637" s="340"/>
      <c r="C637" s="353"/>
      <c r="D637" s="353"/>
      <c r="E637" s="353"/>
    </row>
    <row r="638" s="354" customFormat="1" customHeight="1" spans="2:5">
      <c r="B638" s="340"/>
      <c r="C638" s="353"/>
      <c r="D638" s="353"/>
      <c r="E638" s="353"/>
    </row>
    <row r="639" s="354" customFormat="1" customHeight="1" spans="2:5">
      <c r="B639" s="340"/>
      <c r="C639" s="353"/>
      <c r="D639" s="353"/>
      <c r="E639" s="353"/>
    </row>
    <row r="640" s="354" customFormat="1" customHeight="1" spans="2:5">
      <c r="B640" s="340"/>
      <c r="C640" s="353"/>
      <c r="D640" s="353"/>
      <c r="E640" s="353"/>
    </row>
    <row r="641" s="354" customFormat="1" customHeight="1" spans="2:5">
      <c r="B641" s="340"/>
      <c r="C641" s="353"/>
      <c r="D641" s="353"/>
      <c r="E641" s="353"/>
    </row>
    <row r="642" s="354" customFormat="1" customHeight="1" spans="2:5">
      <c r="B642" s="340"/>
      <c r="C642" s="353"/>
      <c r="D642" s="353"/>
      <c r="E642" s="353"/>
    </row>
    <row r="643" s="354" customFormat="1" customHeight="1" spans="2:5">
      <c r="B643" s="340"/>
      <c r="C643" s="353"/>
      <c r="D643" s="353"/>
      <c r="E643" s="353"/>
    </row>
    <row r="644" s="354" customFormat="1" customHeight="1" spans="2:5">
      <c r="B644" s="340"/>
      <c r="C644" s="353"/>
      <c r="D644" s="353"/>
      <c r="E644" s="353"/>
    </row>
    <row r="645" s="354" customFormat="1" customHeight="1" spans="2:5">
      <c r="B645" s="340"/>
      <c r="C645" s="353"/>
      <c r="D645" s="353"/>
      <c r="E645" s="353"/>
    </row>
    <row r="646" s="354" customFormat="1" customHeight="1" spans="2:5">
      <c r="B646" s="340"/>
      <c r="C646" s="353"/>
      <c r="D646" s="353"/>
      <c r="E646" s="353"/>
    </row>
    <row r="647" s="354" customFormat="1" customHeight="1" spans="2:5">
      <c r="B647" s="340"/>
      <c r="C647" s="353"/>
      <c r="D647" s="353"/>
      <c r="E647" s="353"/>
    </row>
    <row r="648" s="354" customFormat="1" customHeight="1" spans="2:5">
      <c r="B648" s="340"/>
      <c r="C648" s="353"/>
      <c r="D648" s="353"/>
      <c r="E648" s="353"/>
    </row>
    <row r="649" s="354" customFormat="1" customHeight="1" spans="2:5">
      <c r="B649" s="340"/>
      <c r="C649" s="353"/>
      <c r="D649" s="353"/>
      <c r="E649" s="353"/>
    </row>
    <row r="650" s="354" customFormat="1" customHeight="1" spans="2:5">
      <c r="B650" s="340"/>
      <c r="C650" s="353"/>
      <c r="D650" s="353"/>
      <c r="E650" s="353"/>
    </row>
    <row r="651" s="354" customFormat="1" customHeight="1" spans="2:5">
      <c r="B651" s="340"/>
      <c r="C651" s="353"/>
      <c r="D651" s="353"/>
      <c r="E651" s="353"/>
    </row>
    <row r="652" s="354" customFormat="1" customHeight="1" spans="2:5">
      <c r="B652" s="340"/>
      <c r="C652" s="353"/>
      <c r="D652" s="353"/>
      <c r="E652" s="353"/>
    </row>
    <row r="653" s="354" customFormat="1" customHeight="1" spans="2:5">
      <c r="B653" s="340"/>
      <c r="C653" s="353"/>
      <c r="D653" s="353"/>
      <c r="E653" s="353"/>
    </row>
    <row r="654" s="354" customFormat="1" customHeight="1" spans="2:5">
      <c r="B654" s="340"/>
      <c r="C654" s="353"/>
      <c r="D654" s="353"/>
      <c r="E654" s="353"/>
    </row>
    <row r="655" s="354" customFormat="1" customHeight="1" spans="2:5">
      <c r="B655" s="340"/>
      <c r="C655" s="353"/>
      <c r="D655" s="353"/>
      <c r="E655" s="353"/>
    </row>
    <row r="656" s="354" customFormat="1" customHeight="1" spans="2:5">
      <c r="B656" s="340"/>
      <c r="C656" s="353"/>
      <c r="D656" s="353"/>
      <c r="E656" s="353"/>
    </row>
    <row r="657" s="354" customFormat="1" customHeight="1" spans="2:5">
      <c r="B657" s="340"/>
      <c r="C657" s="353"/>
      <c r="D657" s="353"/>
      <c r="E657" s="353"/>
    </row>
    <row r="658" s="354" customFormat="1" customHeight="1" spans="2:5">
      <c r="B658" s="340"/>
      <c r="C658" s="353"/>
      <c r="D658" s="353"/>
      <c r="E658" s="353"/>
    </row>
    <row r="659" s="354" customFormat="1" customHeight="1" spans="2:5">
      <c r="B659" s="340"/>
      <c r="C659" s="353"/>
      <c r="D659" s="353"/>
      <c r="E659" s="353"/>
    </row>
    <row r="660" s="354" customFormat="1" customHeight="1" spans="2:5">
      <c r="B660" s="340"/>
      <c r="C660" s="353"/>
      <c r="D660" s="353"/>
      <c r="E660" s="353"/>
    </row>
    <row r="661" s="354" customFormat="1" customHeight="1" spans="2:5">
      <c r="B661" s="340"/>
      <c r="C661" s="353"/>
      <c r="D661" s="353"/>
      <c r="E661" s="353"/>
    </row>
    <row r="662" s="354" customFormat="1" customHeight="1" spans="2:5">
      <c r="B662" s="340"/>
      <c r="C662" s="353"/>
      <c r="D662" s="353"/>
      <c r="E662" s="353"/>
    </row>
    <row r="663" s="354" customFormat="1" customHeight="1" spans="2:5">
      <c r="B663" s="340"/>
      <c r="C663" s="353"/>
      <c r="D663" s="353"/>
      <c r="E663" s="353"/>
    </row>
    <row r="664" s="354" customFormat="1" customHeight="1" spans="2:5">
      <c r="B664" s="340"/>
      <c r="C664" s="353"/>
      <c r="D664" s="353"/>
      <c r="E664" s="353"/>
    </row>
    <row r="665" s="354" customFormat="1" customHeight="1" spans="2:5">
      <c r="B665" s="340"/>
      <c r="C665" s="353"/>
      <c r="D665" s="353"/>
      <c r="E665" s="353"/>
    </row>
    <row r="666" s="354" customFormat="1" customHeight="1" spans="2:5">
      <c r="B666" s="340"/>
      <c r="C666" s="353"/>
      <c r="D666" s="353"/>
      <c r="E666" s="353"/>
    </row>
    <row r="667" s="354" customFormat="1" customHeight="1" spans="2:5">
      <c r="B667" s="340"/>
      <c r="C667" s="353"/>
      <c r="D667" s="353"/>
      <c r="E667" s="353"/>
    </row>
    <row r="668" s="354" customFormat="1" customHeight="1" spans="2:5">
      <c r="B668" s="340"/>
      <c r="C668" s="353"/>
      <c r="D668" s="353"/>
      <c r="E668" s="353"/>
    </row>
    <row r="669" s="354" customFormat="1" customHeight="1" spans="2:5">
      <c r="B669" s="340"/>
      <c r="C669" s="353"/>
      <c r="D669" s="353"/>
      <c r="E669" s="353"/>
    </row>
    <row r="670" s="354" customFormat="1" customHeight="1" spans="2:5">
      <c r="B670" s="340"/>
      <c r="C670" s="353"/>
      <c r="D670" s="353"/>
      <c r="E670" s="353"/>
    </row>
    <row r="671" s="354" customFormat="1" customHeight="1" spans="2:5">
      <c r="B671" s="340"/>
      <c r="C671" s="353"/>
      <c r="D671" s="353"/>
      <c r="E671" s="353"/>
    </row>
    <row r="672" s="354" customFormat="1" customHeight="1" spans="2:5">
      <c r="B672" s="340"/>
      <c r="C672" s="353"/>
      <c r="D672" s="353"/>
      <c r="E672" s="353"/>
    </row>
    <row r="673" s="354" customFormat="1" customHeight="1" spans="2:5">
      <c r="B673" s="340"/>
      <c r="C673" s="353"/>
      <c r="D673" s="353"/>
      <c r="E673" s="353"/>
    </row>
    <row r="674" s="354" customFormat="1" customHeight="1" spans="2:5">
      <c r="B674" s="340"/>
      <c r="C674" s="353"/>
      <c r="D674" s="353"/>
      <c r="E674" s="353"/>
    </row>
    <row r="675" s="354" customFormat="1" customHeight="1" spans="2:5">
      <c r="B675" s="340"/>
      <c r="C675" s="353"/>
      <c r="D675" s="353"/>
      <c r="E675" s="353"/>
    </row>
    <row r="676" s="354" customFormat="1" customHeight="1" spans="2:5">
      <c r="B676" s="340"/>
      <c r="C676" s="353"/>
      <c r="D676" s="353"/>
      <c r="E676" s="353"/>
    </row>
    <row r="677" s="354" customFormat="1" customHeight="1" spans="2:5">
      <c r="B677" s="340"/>
      <c r="C677" s="353"/>
      <c r="D677" s="353"/>
      <c r="E677" s="353"/>
    </row>
    <row r="678" s="354" customFormat="1" customHeight="1" spans="2:5">
      <c r="B678" s="340"/>
      <c r="C678" s="353"/>
      <c r="D678" s="353"/>
      <c r="E678" s="353"/>
    </row>
    <row r="679" s="354" customFormat="1" customHeight="1" spans="2:5">
      <c r="B679" s="340"/>
      <c r="C679" s="353"/>
      <c r="D679" s="353"/>
      <c r="E679" s="353"/>
    </row>
    <row r="680" s="354" customFormat="1" customHeight="1" spans="2:5">
      <c r="B680" s="340"/>
      <c r="C680" s="353"/>
      <c r="D680" s="353"/>
      <c r="E680" s="353"/>
    </row>
    <row r="681" s="354" customFormat="1" customHeight="1" spans="2:5">
      <c r="B681" s="340"/>
      <c r="C681" s="353"/>
      <c r="D681" s="353"/>
      <c r="E681" s="353"/>
    </row>
    <row r="682" s="354" customFormat="1" customHeight="1" spans="2:5">
      <c r="B682" s="340"/>
      <c r="C682" s="353"/>
      <c r="D682" s="353"/>
      <c r="E682" s="353"/>
    </row>
    <row r="683" s="354" customFormat="1" customHeight="1" spans="2:5">
      <c r="B683" s="340"/>
      <c r="C683" s="353"/>
      <c r="D683" s="353"/>
      <c r="E683" s="353"/>
    </row>
    <row r="684" s="354" customFormat="1" customHeight="1" spans="2:5">
      <c r="B684" s="340"/>
      <c r="C684" s="353"/>
      <c r="D684" s="353"/>
      <c r="E684" s="353"/>
    </row>
    <row r="685" s="354" customFormat="1" customHeight="1" spans="2:5">
      <c r="B685" s="340"/>
      <c r="C685" s="353"/>
      <c r="D685" s="353"/>
      <c r="E685" s="353"/>
    </row>
    <row r="686" s="354" customFormat="1" customHeight="1" spans="2:5">
      <c r="B686" s="340"/>
      <c r="C686" s="353"/>
      <c r="D686" s="353"/>
      <c r="E686" s="353"/>
    </row>
    <row r="687" s="354" customFormat="1" customHeight="1" spans="2:5">
      <c r="B687" s="340"/>
      <c r="C687" s="353"/>
      <c r="D687" s="353"/>
      <c r="E687" s="353"/>
    </row>
    <row r="688" s="354" customFormat="1" customHeight="1" spans="2:5">
      <c r="B688" s="340"/>
      <c r="C688" s="353"/>
      <c r="D688" s="353"/>
      <c r="E688" s="353"/>
    </row>
    <row r="689" s="354" customFormat="1" customHeight="1" spans="2:5">
      <c r="B689" s="340"/>
      <c r="C689" s="353"/>
      <c r="D689" s="353"/>
      <c r="E689" s="353"/>
    </row>
    <row r="690" s="354" customFormat="1" customHeight="1" spans="2:5">
      <c r="B690" s="340"/>
      <c r="C690" s="353"/>
      <c r="D690" s="353"/>
      <c r="E690" s="353"/>
    </row>
    <row r="691" s="354" customFormat="1" customHeight="1" spans="2:5">
      <c r="B691" s="340"/>
      <c r="C691" s="353"/>
      <c r="D691" s="353"/>
      <c r="E691" s="353"/>
    </row>
    <row r="692" s="354" customFormat="1" customHeight="1" spans="2:5">
      <c r="B692" s="340"/>
      <c r="C692" s="353"/>
      <c r="D692" s="353"/>
      <c r="E692" s="353"/>
    </row>
    <row r="693" s="354" customFormat="1" customHeight="1" spans="2:5">
      <c r="B693" s="340"/>
      <c r="C693" s="353"/>
      <c r="D693" s="353"/>
      <c r="E693" s="353"/>
    </row>
    <row r="694" s="354" customFormat="1" customHeight="1" spans="2:5">
      <c r="B694" s="340"/>
      <c r="C694" s="353"/>
      <c r="D694" s="353"/>
      <c r="E694" s="353"/>
    </row>
    <row r="695" s="354" customFormat="1" customHeight="1" spans="2:5">
      <c r="B695" s="340"/>
      <c r="C695" s="353"/>
      <c r="D695" s="353"/>
      <c r="E695" s="353"/>
    </row>
    <row r="696" s="354" customFormat="1" customHeight="1" spans="2:5">
      <c r="B696" s="340"/>
      <c r="C696" s="353"/>
      <c r="D696" s="353"/>
      <c r="E696" s="353"/>
    </row>
    <row r="697" s="354" customFormat="1" customHeight="1" spans="2:5">
      <c r="B697" s="340"/>
      <c r="C697" s="353"/>
      <c r="D697" s="353"/>
      <c r="E697" s="353"/>
    </row>
    <row r="698" s="354" customFormat="1" customHeight="1" spans="2:5">
      <c r="B698" s="340"/>
      <c r="C698" s="353"/>
      <c r="D698" s="353"/>
      <c r="E698" s="353"/>
    </row>
    <row r="699" s="354" customFormat="1" customHeight="1" spans="2:5">
      <c r="B699" s="340"/>
      <c r="C699" s="353"/>
      <c r="D699" s="353"/>
      <c r="E699" s="353"/>
    </row>
    <row r="700" s="354" customFormat="1" customHeight="1" spans="2:5">
      <c r="B700" s="340"/>
      <c r="C700" s="353"/>
      <c r="D700" s="353"/>
      <c r="E700" s="353"/>
    </row>
    <row r="701" s="354" customFormat="1" customHeight="1" spans="2:5">
      <c r="B701" s="340"/>
      <c r="C701" s="353"/>
      <c r="D701" s="353"/>
      <c r="E701" s="353"/>
    </row>
    <row r="702" s="354" customFormat="1" customHeight="1" spans="2:5">
      <c r="B702" s="340"/>
      <c r="C702" s="353"/>
      <c r="D702" s="353"/>
      <c r="E702" s="353"/>
    </row>
    <row r="703" s="354" customFormat="1" customHeight="1" spans="2:5">
      <c r="B703" s="340"/>
      <c r="C703" s="353"/>
      <c r="D703" s="353"/>
      <c r="E703" s="353"/>
    </row>
    <row r="704" s="354" customFormat="1" customHeight="1" spans="2:5">
      <c r="B704" s="340"/>
      <c r="C704" s="353"/>
      <c r="D704" s="353"/>
      <c r="E704" s="353"/>
    </row>
    <row r="705" s="354" customFormat="1" customHeight="1" spans="2:5">
      <c r="B705" s="340"/>
      <c r="C705" s="353"/>
      <c r="D705" s="353"/>
      <c r="E705" s="353"/>
    </row>
    <row r="706" s="354" customFormat="1" customHeight="1" spans="2:5">
      <c r="B706" s="340"/>
      <c r="C706" s="353"/>
      <c r="D706" s="353"/>
      <c r="E706" s="353"/>
    </row>
    <row r="707" s="354" customFormat="1" customHeight="1" spans="2:5">
      <c r="B707" s="340"/>
      <c r="C707" s="353"/>
      <c r="D707" s="353"/>
      <c r="E707" s="353"/>
    </row>
    <row r="708" s="354" customFormat="1" customHeight="1" spans="2:5">
      <c r="B708" s="340"/>
      <c r="C708" s="353"/>
      <c r="D708" s="353"/>
      <c r="E708" s="353"/>
    </row>
    <row r="709" s="354" customFormat="1" customHeight="1" spans="2:5">
      <c r="B709" s="340"/>
      <c r="C709" s="353"/>
      <c r="D709" s="353"/>
      <c r="E709" s="353"/>
    </row>
    <row r="710" s="354" customFormat="1" customHeight="1" spans="2:5">
      <c r="B710" s="340"/>
      <c r="C710" s="353"/>
      <c r="D710" s="353"/>
      <c r="E710" s="353"/>
    </row>
    <row r="711" s="354" customFormat="1" customHeight="1" spans="2:5">
      <c r="B711" s="340"/>
      <c r="C711" s="353"/>
      <c r="D711" s="353"/>
      <c r="E711" s="353"/>
    </row>
    <row r="712" s="354" customFormat="1" customHeight="1" spans="2:5">
      <c r="B712" s="340"/>
      <c r="C712" s="353"/>
      <c r="D712" s="353"/>
      <c r="E712" s="353"/>
    </row>
    <row r="713" s="354" customFormat="1" customHeight="1" spans="2:5">
      <c r="B713" s="340"/>
      <c r="C713" s="353"/>
      <c r="D713" s="353"/>
      <c r="E713" s="353"/>
    </row>
    <row r="714" s="354" customFormat="1" customHeight="1" spans="2:5">
      <c r="B714" s="340"/>
      <c r="C714" s="353"/>
      <c r="D714" s="353"/>
      <c r="E714" s="353"/>
    </row>
    <row r="715" s="354" customFormat="1" customHeight="1" spans="2:5">
      <c r="B715" s="340"/>
      <c r="C715" s="353"/>
      <c r="D715" s="353"/>
      <c r="E715" s="353"/>
    </row>
    <row r="716" s="354" customFormat="1" customHeight="1" spans="2:5">
      <c r="B716" s="340"/>
      <c r="C716" s="353"/>
      <c r="D716" s="353"/>
      <c r="E716" s="353"/>
    </row>
    <row r="717" s="354" customFormat="1" customHeight="1" spans="2:5">
      <c r="B717" s="340"/>
      <c r="C717" s="353"/>
      <c r="D717" s="353"/>
      <c r="E717" s="353"/>
    </row>
    <row r="718" s="354" customFormat="1" customHeight="1" spans="2:5">
      <c r="B718" s="340"/>
      <c r="C718" s="353"/>
      <c r="D718" s="353"/>
      <c r="E718" s="353"/>
    </row>
    <row r="719" s="354" customFormat="1" customHeight="1" spans="2:5">
      <c r="B719" s="340"/>
      <c r="C719" s="353"/>
      <c r="D719" s="353"/>
      <c r="E719" s="353"/>
    </row>
    <row r="720" s="354" customFormat="1" customHeight="1" spans="2:5">
      <c r="B720" s="340"/>
      <c r="C720" s="353"/>
      <c r="D720" s="353"/>
      <c r="E720" s="353"/>
    </row>
    <row r="721" s="354" customFormat="1" customHeight="1" spans="2:5">
      <c r="B721" s="340"/>
      <c r="C721" s="353"/>
      <c r="D721" s="353"/>
      <c r="E721" s="353"/>
    </row>
    <row r="722" s="354" customFormat="1" customHeight="1" spans="2:5">
      <c r="B722" s="340"/>
      <c r="C722" s="353"/>
      <c r="D722" s="353"/>
      <c r="E722" s="353"/>
    </row>
    <row r="723" s="354" customFormat="1" customHeight="1" spans="2:5">
      <c r="B723" s="340"/>
      <c r="C723" s="353"/>
      <c r="D723" s="353"/>
      <c r="E723" s="353"/>
    </row>
    <row r="724" s="354" customFormat="1" customHeight="1" spans="2:5">
      <c r="B724" s="340"/>
      <c r="C724" s="353"/>
      <c r="D724" s="353"/>
      <c r="E724" s="353"/>
    </row>
    <row r="725" s="354" customFormat="1" customHeight="1" spans="2:5">
      <c r="B725" s="340"/>
      <c r="C725" s="353"/>
      <c r="D725" s="353"/>
      <c r="E725" s="353"/>
    </row>
    <row r="726" s="354" customFormat="1" customHeight="1" spans="2:5">
      <c r="B726" s="340"/>
      <c r="C726" s="353"/>
      <c r="D726" s="353"/>
      <c r="E726" s="353"/>
    </row>
    <row r="727" s="354" customFormat="1" customHeight="1" spans="2:5">
      <c r="B727" s="340"/>
      <c r="C727" s="353"/>
      <c r="D727" s="353"/>
      <c r="E727" s="353"/>
    </row>
    <row r="728" s="354" customFormat="1" customHeight="1" spans="2:5">
      <c r="B728" s="340"/>
      <c r="C728" s="353"/>
      <c r="D728" s="353"/>
      <c r="E728" s="353"/>
    </row>
    <row r="729" s="354" customFormat="1" customHeight="1" spans="2:5">
      <c r="B729" s="340"/>
      <c r="C729" s="353"/>
      <c r="D729" s="353"/>
      <c r="E729" s="353"/>
    </row>
    <row r="730" s="354" customFormat="1" customHeight="1" spans="2:5">
      <c r="B730" s="340"/>
      <c r="C730" s="353"/>
      <c r="D730" s="353"/>
      <c r="E730" s="353"/>
    </row>
    <row r="731" s="354" customFormat="1" customHeight="1" spans="2:5">
      <c r="B731" s="340"/>
      <c r="C731" s="353"/>
      <c r="D731" s="353"/>
      <c r="E731" s="353"/>
    </row>
    <row r="732" s="354" customFormat="1" customHeight="1" spans="2:5">
      <c r="B732" s="340"/>
      <c r="C732" s="353"/>
      <c r="D732" s="353"/>
      <c r="E732" s="353"/>
    </row>
    <row r="733" s="354" customFormat="1" customHeight="1" spans="2:5">
      <c r="B733" s="340"/>
      <c r="C733" s="353"/>
      <c r="D733" s="353"/>
      <c r="E733" s="353"/>
    </row>
    <row r="734" s="354" customFormat="1" customHeight="1" spans="2:5">
      <c r="B734" s="340"/>
      <c r="C734" s="353"/>
      <c r="D734" s="353"/>
      <c r="E734" s="353"/>
    </row>
    <row r="735" s="354" customFormat="1" customHeight="1" spans="2:5">
      <c r="B735" s="340"/>
      <c r="C735" s="353"/>
      <c r="D735" s="353"/>
      <c r="E735" s="353"/>
    </row>
    <row r="736" s="354" customFormat="1" customHeight="1" spans="2:5">
      <c r="B736" s="340"/>
      <c r="C736" s="353"/>
      <c r="D736" s="353"/>
      <c r="E736" s="353"/>
    </row>
    <row r="737" s="354" customFormat="1" customHeight="1" spans="2:5">
      <c r="B737" s="340"/>
      <c r="C737" s="353"/>
      <c r="D737" s="353"/>
      <c r="E737" s="353"/>
    </row>
    <row r="738" s="354" customFormat="1" customHeight="1" spans="2:5">
      <c r="B738" s="340"/>
      <c r="C738" s="353"/>
      <c r="D738" s="353"/>
      <c r="E738" s="353"/>
    </row>
    <row r="739" s="354" customFormat="1" customHeight="1" spans="2:5">
      <c r="B739" s="340"/>
      <c r="C739" s="353"/>
      <c r="D739" s="353"/>
      <c r="E739" s="353"/>
    </row>
    <row r="740" s="354" customFormat="1" customHeight="1" spans="2:5">
      <c r="B740" s="340"/>
      <c r="C740" s="353"/>
      <c r="D740" s="353"/>
      <c r="E740" s="353"/>
    </row>
    <row r="741" s="354" customFormat="1" customHeight="1" spans="2:5">
      <c r="B741" s="340"/>
      <c r="C741" s="353"/>
      <c r="D741" s="353"/>
      <c r="E741" s="353"/>
    </row>
    <row r="742" s="354" customFormat="1" customHeight="1" spans="2:5">
      <c r="B742" s="340"/>
      <c r="C742" s="353"/>
      <c r="D742" s="353"/>
      <c r="E742" s="353"/>
    </row>
    <row r="743" s="354" customFormat="1" customHeight="1" spans="2:5">
      <c r="B743" s="340"/>
      <c r="C743" s="353"/>
      <c r="D743" s="353"/>
      <c r="E743" s="353"/>
    </row>
    <row r="744" s="354" customFormat="1" customHeight="1" spans="2:5">
      <c r="B744" s="340"/>
      <c r="C744" s="353"/>
      <c r="D744" s="353"/>
      <c r="E744" s="353"/>
    </row>
    <row r="745" s="354" customFormat="1" customHeight="1" spans="2:5">
      <c r="B745" s="340"/>
      <c r="C745" s="353"/>
      <c r="D745" s="353"/>
      <c r="E745" s="353"/>
    </row>
    <row r="746" s="354" customFormat="1" customHeight="1" spans="2:5">
      <c r="B746" s="340"/>
      <c r="C746" s="353"/>
      <c r="D746" s="353"/>
      <c r="E746" s="353"/>
    </row>
    <row r="747" s="354" customFormat="1" customHeight="1" spans="2:5">
      <c r="B747" s="340"/>
      <c r="C747" s="353"/>
      <c r="D747" s="353"/>
      <c r="E747" s="353"/>
    </row>
    <row r="748" s="354" customFormat="1" customHeight="1" spans="2:5">
      <c r="B748" s="340"/>
      <c r="C748" s="353"/>
      <c r="D748" s="353"/>
      <c r="E748" s="353"/>
    </row>
    <row r="749" s="354" customFormat="1" customHeight="1" spans="2:5">
      <c r="B749" s="340"/>
      <c r="C749" s="353"/>
      <c r="D749" s="353"/>
      <c r="E749" s="353"/>
    </row>
    <row r="750" s="354" customFormat="1" customHeight="1" spans="2:5">
      <c r="B750" s="340"/>
      <c r="C750" s="353"/>
      <c r="D750" s="353"/>
      <c r="E750" s="353"/>
    </row>
    <row r="751" s="354" customFormat="1" customHeight="1" spans="2:5">
      <c r="B751" s="340"/>
      <c r="C751" s="353"/>
      <c r="D751" s="353"/>
      <c r="E751" s="353"/>
    </row>
    <row r="752" s="354" customFormat="1" customHeight="1" spans="2:5">
      <c r="B752" s="340"/>
      <c r="C752" s="353"/>
      <c r="D752" s="353"/>
      <c r="E752" s="353"/>
    </row>
    <row r="753" s="354" customFormat="1" customHeight="1" spans="2:5">
      <c r="B753" s="340"/>
      <c r="C753" s="353"/>
      <c r="D753" s="353"/>
      <c r="E753" s="353"/>
    </row>
    <row r="754" s="354" customFormat="1" customHeight="1" spans="2:5">
      <c r="B754" s="340"/>
      <c r="C754" s="353"/>
      <c r="D754" s="353"/>
      <c r="E754" s="353"/>
    </row>
    <row r="755" s="354" customFormat="1" customHeight="1" spans="2:5">
      <c r="B755" s="340"/>
      <c r="C755" s="353"/>
      <c r="D755" s="353"/>
      <c r="E755" s="353"/>
    </row>
    <row r="756" s="354" customFormat="1" customHeight="1" spans="2:5">
      <c r="B756" s="340"/>
      <c r="C756" s="353"/>
      <c r="D756" s="353"/>
      <c r="E756" s="353"/>
    </row>
    <row r="757" s="354" customFormat="1" customHeight="1" spans="2:5">
      <c r="B757" s="340"/>
      <c r="C757" s="353"/>
      <c r="D757" s="353"/>
      <c r="E757" s="353"/>
    </row>
    <row r="758" s="354" customFormat="1" customHeight="1" spans="2:5">
      <c r="B758" s="340"/>
      <c r="C758" s="353"/>
      <c r="D758" s="353"/>
      <c r="E758" s="353"/>
    </row>
    <row r="759" s="354" customFormat="1" customHeight="1" spans="2:5">
      <c r="B759" s="340"/>
      <c r="C759" s="353"/>
      <c r="D759" s="353"/>
      <c r="E759" s="353"/>
    </row>
    <row r="760" s="354" customFormat="1" customHeight="1" spans="2:5">
      <c r="B760" s="340"/>
      <c r="C760" s="353"/>
      <c r="D760" s="353"/>
      <c r="E760" s="353"/>
    </row>
    <row r="761" s="354" customFormat="1" customHeight="1" spans="2:5">
      <c r="B761" s="340"/>
      <c r="C761" s="353"/>
      <c r="D761" s="353"/>
      <c r="E761" s="353"/>
    </row>
    <row r="762" s="354" customFormat="1" customHeight="1" spans="2:5">
      <c r="B762" s="340"/>
      <c r="C762" s="353"/>
      <c r="D762" s="353"/>
      <c r="E762" s="353"/>
    </row>
    <row r="763" s="354" customFormat="1" customHeight="1" spans="2:5">
      <c r="B763" s="340"/>
      <c r="C763" s="353"/>
      <c r="D763" s="353"/>
      <c r="E763" s="353"/>
    </row>
    <row r="764" s="354" customFormat="1" customHeight="1" spans="2:5">
      <c r="B764" s="340"/>
      <c r="C764" s="353"/>
      <c r="D764" s="353"/>
      <c r="E764" s="353"/>
    </row>
    <row r="765" s="354" customFormat="1" customHeight="1" spans="2:5">
      <c r="B765" s="340"/>
      <c r="C765" s="353"/>
      <c r="D765" s="353"/>
      <c r="E765" s="353"/>
    </row>
    <row r="766" s="354" customFormat="1" customHeight="1" spans="2:5">
      <c r="B766" s="340"/>
      <c r="C766" s="353"/>
      <c r="D766" s="353"/>
      <c r="E766" s="353"/>
    </row>
    <row r="767" s="354" customFormat="1" customHeight="1" spans="2:5">
      <c r="B767" s="340"/>
      <c r="C767" s="353"/>
      <c r="D767" s="353"/>
      <c r="E767" s="353"/>
    </row>
    <row r="768" s="354" customFormat="1" customHeight="1" spans="2:5">
      <c r="B768" s="340"/>
      <c r="C768" s="353"/>
      <c r="D768" s="353"/>
      <c r="E768" s="353"/>
    </row>
    <row r="769" s="354" customFormat="1" customHeight="1" spans="2:5">
      <c r="B769" s="340"/>
      <c r="C769" s="353"/>
      <c r="D769" s="353"/>
      <c r="E769" s="353"/>
    </row>
    <row r="770" s="354" customFormat="1" customHeight="1" spans="2:5">
      <c r="B770" s="340"/>
      <c r="C770" s="353"/>
      <c r="D770" s="353"/>
      <c r="E770" s="353"/>
    </row>
    <row r="771" s="354" customFormat="1" customHeight="1" spans="2:5">
      <c r="B771" s="340"/>
      <c r="C771" s="353"/>
      <c r="D771" s="353"/>
      <c r="E771" s="353"/>
    </row>
    <row r="772" s="354" customFormat="1" customHeight="1" spans="2:5">
      <c r="B772" s="340"/>
      <c r="C772" s="353"/>
      <c r="D772" s="353"/>
      <c r="E772" s="353"/>
    </row>
    <row r="773" s="354" customFormat="1" customHeight="1" spans="2:5">
      <c r="B773" s="340"/>
      <c r="C773" s="353"/>
      <c r="D773" s="353"/>
      <c r="E773" s="353"/>
    </row>
    <row r="774" s="354" customFormat="1" customHeight="1" spans="2:5">
      <c r="B774" s="340"/>
      <c r="C774" s="353"/>
      <c r="D774" s="353"/>
      <c r="E774" s="353"/>
    </row>
    <row r="775" s="354" customFormat="1" customHeight="1" spans="2:5">
      <c r="B775" s="340"/>
      <c r="C775" s="353"/>
      <c r="D775" s="353"/>
      <c r="E775" s="353"/>
    </row>
    <row r="776" s="354" customFormat="1" customHeight="1" spans="2:5">
      <c r="B776" s="340"/>
      <c r="C776" s="353"/>
      <c r="D776" s="353"/>
      <c r="E776" s="353"/>
    </row>
    <row r="777" s="354" customFormat="1" customHeight="1" spans="2:5">
      <c r="B777" s="340"/>
      <c r="C777" s="353"/>
      <c r="D777" s="353"/>
      <c r="E777" s="353"/>
    </row>
    <row r="778" s="354" customFormat="1" customHeight="1" spans="2:5">
      <c r="B778" s="340"/>
      <c r="C778" s="353"/>
      <c r="D778" s="353"/>
      <c r="E778" s="353"/>
    </row>
    <row r="779" s="354" customFormat="1" customHeight="1" spans="2:5">
      <c r="B779" s="340"/>
      <c r="C779" s="353"/>
      <c r="D779" s="353"/>
      <c r="E779" s="353"/>
    </row>
    <row r="780" s="354" customFormat="1" customHeight="1" spans="2:5">
      <c r="B780" s="340"/>
      <c r="C780" s="353"/>
      <c r="D780" s="353"/>
      <c r="E780" s="353"/>
    </row>
    <row r="781" s="354" customFormat="1" customHeight="1" spans="2:5">
      <c r="B781" s="340"/>
      <c r="C781" s="353"/>
      <c r="D781" s="353"/>
      <c r="E781" s="353"/>
    </row>
    <row r="782" s="354" customFormat="1" customHeight="1" spans="2:5">
      <c r="B782" s="340"/>
      <c r="C782" s="353"/>
      <c r="D782" s="353"/>
      <c r="E782" s="353"/>
    </row>
    <row r="783" s="354" customFormat="1" customHeight="1" spans="2:5">
      <c r="B783" s="340"/>
      <c r="C783" s="353"/>
      <c r="D783" s="353"/>
      <c r="E783" s="353"/>
    </row>
    <row r="784" s="354" customFormat="1" customHeight="1" spans="2:5">
      <c r="B784" s="340"/>
      <c r="C784" s="353"/>
      <c r="D784" s="353"/>
      <c r="E784" s="353"/>
    </row>
    <row r="785" s="354" customFormat="1" customHeight="1" spans="2:5">
      <c r="B785" s="340"/>
      <c r="C785" s="353"/>
      <c r="D785" s="353"/>
      <c r="E785" s="353"/>
    </row>
    <row r="786" s="354" customFormat="1" customHeight="1" spans="2:5">
      <c r="B786" s="340"/>
      <c r="C786" s="353"/>
      <c r="D786" s="353"/>
      <c r="E786" s="353"/>
    </row>
    <row r="787" s="354" customFormat="1" customHeight="1" spans="2:5">
      <c r="B787" s="340"/>
      <c r="C787" s="353"/>
      <c r="D787" s="353"/>
      <c r="E787" s="353"/>
    </row>
    <row r="788" s="354" customFormat="1" customHeight="1" spans="2:5">
      <c r="B788" s="340"/>
      <c r="C788" s="353"/>
      <c r="D788" s="353"/>
      <c r="E788" s="353"/>
    </row>
    <row r="789" s="354" customFormat="1" customHeight="1" spans="2:5">
      <c r="B789" s="340"/>
      <c r="C789" s="353"/>
      <c r="D789" s="353"/>
      <c r="E789" s="353"/>
    </row>
    <row r="790" s="354" customFormat="1" customHeight="1" spans="2:5">
      <c r="B790" s="340"/>
      <c r="C790" s="353"/>
      <c r="D790" s="353"/>
      <c r="E790" s="353"/>
    </row>
    <row r="791" s="354" customFormat="1" customHeight="1" spans="2:5">
      <c r="B791" s="340"/>
      <c r="C791" s="353"/>
      <c r="D791" s="353"/>
      <c r="E791" s="353"/>
    </row>
    <row r="792" s="354" customFormat="1" customHeight="1" spans="2:5">
      <c r="B792" s="340"/>
      <c r="C792" s="353"/>
      <c r="D792" s="353"/>
      <c r="E792" s="353"/>
    </row>
    <row r="793" s="354" customFormat="1" customHeight="1" spans="2:5">
      <c r="B793" s="340"/>
      <c r="C793" s="353"/>
      <c r="D793" s="353"/>
      <c r="E793" s="353"/>
    </row>
    <row r="794" s="354" customFormat="1" customHeight="1" spans="2:5">
      <c r="B794" s="340"/>
      <c r="C794" s="353"/>
      <c r="D794" s="353"/>
      <c r="E794" s="353"/>
    </row>
    <row r="795" s="354" customFormat="1" customHeight="1" spans="2:5">
      <c r="B795" s="340"/>
      <c r="C795" s="353"/>
      <c r="D795" s="353"/>
      <c r="E795" s="353"/>
    </row>
    <row r="796" s="354" customFormat="1" customHeight="1" spans="2:5">
      <c r="B796" s="340"/>
      <c r="C796" s="353"/>
      <c r="D796" s="353"/>
      <c r="E796" s="353"/>
    </row>
    <row r="797" s="354" customFormat="1" customHeight="1" spans="2:5">
      <c r="B797" s="340"/>
      <c r="C797" s="353"/>
      <c r="D797" s="353"/>
      <c r="E797" s="353"/>
    </row>
    <row r="798" s="354" customFormat="1" customHeight="1" spans="2:5">
      <c r="B798" s="340"/>
      <c r="C798" s="353"/>
      <c r="D798" s="353"/>
      <c r="E798" s="353"/>
    </row>
    <row r="799" s="354" customFormat="1" customHeight="1" spans="2:5">
      <c r="B799" s="340"/>
      <c r="C799" s="353"/>
      <c r="D799" s="353"/>
      <c r="E799" s="353"/>
    </row>
    <row r="800" s="354" customFormat="1" customHeight="1" spans="2:5">
      <c r="B800" s="340"/>
      <c r="C800" s="353"/>
      <c r="D800" s="353"/>
      <c r="E800" s="353"/>
    </row>
    <row r="801" s="354" customFormat="1" customHeight="1" spans="2:5">
      <c r="B801" s="340"/>
      <c r="C801" s="353"/>
      <c r="D801" s="353"/>
      <c r="E801" s="353"/>
    </row>
    <row r="802" s="354" customFormat="1" customHeight="1" spans="2:5">
      <c r="B802" s="340"/>
      <c r="C802" s="353"/>
      <c r="D802" s="353"/>
      <c r="E802" s="353"/>
    </row>
    <row r="803" s="354" customFormat="1" customHeight="1" spans="2:5">
      <c r="B803" s="340"/>
      <c r="C803" s="353"/>
      <c r="D803" s="353"/>
      <c r="E803" s="353"/>
    </row>
    <row r="804" s="354" customFormat="1" customHeight="1" spans="2:5">
      <c r="B804" s="340"/>
      <c r="C804" s="353"/>
      <c r="D804" s="353"/>
      <c r="E804" s="353"/>
    </row>
    <row r="805" s="354" customFormat="1" customHeight="1" spans="2:5">
      <c r="B805" s="340"/>
      <c r="C805" s="353"/>
      <c r="D805" s="353"/>
      <c r="E805" s="353"/>
    </row>
    <row r="806" s="354" customFormat="1" customHeight="1" spans="2:5">
      <c r="B806" s="340"/>
      <c r="C806" s="353"/>
      <c r="D806" s="353"/>
      <c r="E806" s="353"/>
    </row>
    <row r="807" s="354" customFormat="1" customHeight="1" spans="2:5">
      <c r="B807" s="340"/>
      <c r="C807" s="353"/>
      <c r="D807" s="353"/>
      <c r="E807" s="353"/>
    </row>
    <row r="808" s="354" customFormat="1" customHeight="1" spans="2:5">
      <c r="B808" s="340"/>
      <c r="C808" s="353"/>
      <c r="D808" s="353"/>
      <c r="E808" s="353"/>
    </row>
    <row r="809" s="354" customFormat="1" customHeight="1" spans="2:5">
      <c r="B809" s="340"/>
      <c r="C809" s="353"/>
      <c r="D809" s="353"/>
      <c r="E809" s="353"/>
    </row>
    <row r="810" s="354" customFormat="1" customHeight="1" spans="2:5">
      <c r="B810" s="340"/>
      <c r="C810" s="353"/>
      <c r="D810" s="353"/>
      <c r="E810" s="353"/>
    </row>
    <row r="811" s="354" customFormat="1" customHeight="1" spans="2:5">
      <c r="B811" s="340"/>
      <c r="C811" s="353"/>
      <c r="D811" s="353"/>
      <c r="E811" s="353"/>
    </row>
    <row r="812" s="354" customFormat="1" customHeight="1" spans="2:5">
      <c r="B812" s="340"/>
      <c r="C812" s="353"/>
      <c r="D812" s="353"/>
      <c r="E812" s="353"/>
    </row>
    <row r="813" s="354" customFormat="1" customHeight="1" spans="2:5">
      <c r="B813" s="340"/>
      <c r="C813" s="353"/>
      <c r="D813" s="353"/>
      <c r="E813" s="353"/>
    </row>
    <row r="814" s="354" customFormat="1" customHeight="1" spans="2:5">
      <c r="B814" s="340"/>
      <c r="C814" s="353"/>
      <c r="D814" s="353"/>
      <c r="E814" s="353"/>
    </row>
    <row r="815" s="354" customFormat="1" customHeight="1" spans="2:5">
      <c r="B815" s="340"/>
      <c r="C815" s="353"/>
      <c r="D815" s="353"/>
      <c r="E815" s="353"/>
    </row>
    <row r="816" s="354" customFormat="1" customHeight="1" spans="2:5">
      <c r="B816" s="340"/>
      <c r="C816" s="353"/>
      <c r="D816" s="353"/>
      <c r="E816" s="353"/>
    </row>
    <row r="817" s="354" customFormat="1" customHeight="1" spans="2:5">
      <c r="B817" s="340"/>
      <c r="C817" s="353"/>
      <c r="D817" s="353"/>
      <c r="E817" s="353"/>
    </row>
    <row r="818" s="354" customFormat="1" customHeight="1" spans="2:5">
      <c r="B818" s="340"/>
      <c r="C818" s="353"/>
      <c r="D818" s="353"/>
      <c r="E818" s="353"/>
    </row>
    <row r="819" s="354" customFormat="1" customHeight="1" spans="2:5">
      <c r="B819" s="340"/>
      <c r="C819" s="353"/>
      <c r="D819" s="353"/>
      <c r="E819" s="353"/>
    </row>
    <row r="820" s="354" customFormat="1" customHeight="1" spans="2:5">
      <c r="B820" s="340"/>
      <c r="C820" s="353"/>
      <c r="D820" s="353"/>
      <c r="E820" s="353"/>
    </row>
    <row r="821" s="354" customFormat="1" customHeight="1" spans="2:5">
      <c r="B821" s="340"/>
      <c r="C821" s="353"/>
      <c r="D821" s="353"/>
      <c r="E821" s="353"/>
    </row>
    <row r="822" s="354" customFormat="1" customHeight="1" spans="2:5">
      <c r="B822" s="340"/>
      <c r="C822" s="353"/>
      <c r="D822" s="353"/>
      <c r="E822" s="353"/>
    </row>
    <row r="823" s="354" customFormat="1" customHeight="1" spans="2:5">
      <c r="B823" s="340"/>
      <c r="C823" s="353"/>
      <c r="D823" s="353"/>
      <c r="E823" s="353"/>
    </row>
    <row r="824" s="354" customFormat="1" customHeight="1" spans="2:5">
      <c r="B824" s="340"/>
      <c r="C824" s="353"/>
      <c r="D824" s="353"/>
      <c r="E824" s="353"/>
    </row>
    <row r="825" s="354" customFormat="1" customHeight="1" spans="2:5">
      <c r="B825" s="340"/>
      <c r="C825" s="353"/>
      <c r="D825" s="353"/>
      <c r="E825" s="353"/>
    </row>
    <row r="826" s="354" customFormat="1" customHeight="1" spans="2:5">
      <c r="B826" s="340"/>
      <c r="C826" s="353"/>
      <c r="D826" s="353"/>
      <c r="E826" s="353"/>
    </row>
    <row r="827" s="354" customFormat="1" customHeight="1" spans="2:5">
      <c r="B827" s="340"/>
      <c r="C827" s="353"/>
      <c r="D827" s="353"/>
      <c r="E827" s="353"/>
    </row>
    <row r="828" s="354" customFormat="1" customHeight="1" spans="2:5">
      <c r="B828" s="340"/>
      <c r="C828" s="353"/>
      <c r="D828" s="353"/>
      <c r="E828" s="353"/>
    </row>
    <row r="829" s="354" customFormat="1" customHeight="1" spans="2:5">
      <c r="B829" s="340"/>
      <c r="C829" s="353"/>
      <c r="D829" s="353"/>
      <c r="E829" s="353"/>
    </row>
    <row r="830" s="354" customFormat="1" customHeight="1" spans="2:5">
      <c r="B830" s="340"/>
      <c r="C830" s="353"/>
      <c r="D830" s="353"/>
      <c r="E830" s="353"/>
    </row>
    <row r="831" s="354" customFormat="1" customHeight="1" spans="2:5">
      <c r="B831" s="340"/>
      <c r="C831" s="353"/>
      <c r="D831" s="353"/>
      <c r="E831" s="353"/>
    </row>
    <row r="832" s="354" customFormat="1" customHeight="1" spans="2:5">
      <c r="B832" s="340"/>
      <c r="C832" s="353"/>
      <c r="D832" s="353"/>
      <c r="E832" s="353"/>
    </row>
    <row r="833" s="354" customFormat="1" customHeight="1" spans="2:5">
      <c r="B833" s="340"/>
      <c r="C833" s="353"/>
      <c r="D833" s="353"/>
      <c r="E833" s="353"/>
    </row>
    <row r="834" s="354" customFormat="1" customHeight="1" spans="2:5">
      <c r="B834" s="340"/>
      <c r="C834" s="353"/>
      <c r="D834" s="353"/>
      <c r="E834" s="353"/>
    </row>
    <row r="835" s="354" customFormat="1" customHeight="1" spans="2:5">
      <c r="B835" s="340"/>
      <c r="C835" s="353"/>
      <c r="D835" s="353"/>
      <c r="E835" s="353"/>
    </row>
    <row r="836" s="354" customFormat="1" customHeight="1" spans="2:5">
      <c r="B836" s="340"/>
      <c r="C836" s="353"/>
      <c r="D836" s="353"/>
      <c r="E836" s="353"/>
    </row>
    <row r="837" s="354" customFormat="1" customHeight="1" spans="2:5">
      <c r="B837" s="340"/>
      <c r="C837" s="353"/>
      <c r="D837" s="353"/>
      <c r="E837" s="353"/>
    </row>
    <row r="838" s="354" customFormat="1" customHeight="1" spans="2:5">
      <c r="B838" s="340"/>
      <c r="C838" s="353"/>
      <c r="D838" s="353"/>
      <c r="E838" s="353"/>
    </row>
    <row r="839" s="354" customFormat="1" customHeight="1" spans="2:5">
      <c r="B839" s="340"/>
      <c r="C839" s="353"/>
      <c r="D839" s="353"/>
      <c r="E839" s="353"/>
    </row>
    <row r="840" s="354" customFormat="1" customHeight="1" spans="2:5">
      <c r="B840" s="340"/>
      <c r="C840" s="353"/>
      <c r="D840" s="353"/>
      <c r="E840" s="353"/>
    </row>
    <row r="841" s="354" customFormat="1" customHeight="1" spans="2:5">
      <c r="B841" s="340"/>
      <c r="C841" s="353"/>
      <c r="D841" s="353"/>
      <c r="E841" s="353"/>
    </row>
    <row r="842" s="354" customFormat="1" customHeight="1" spans="2:5">
      <c r="B842" s="340"/>
      <c r="C842" s="353"/>
      <c r="D842" s="353"/>
      <c r="E842" s="353"/>
    </row>
    <row r="843" s="354" customFormat="1" customHeight="1" spans="2:5">
      <c r="B843" s="340"/>
      <c r="C843" s="353"/>
      <c r="D843" s="353"/>
      <c r="E843" s="353"/>
    </row>
    <row r="844" s="354" customFormat="1" customHeight="1" spans="2:5">
      <c r="B844" s="340"/>
      <c r="C844" s="353"/>
      <c r="D844" s="353"/>
      <c r="E844" s="353"/>
    </row>
    <row r="845" s="354" customFormat="1" customHeight="1" spans="2:5">
      <c r="B845" s="340"/>
      <c r="C845" s="353"/>
      <c r="D845" s="353"/>
      <c r="E845" s="353"/>
    </row>
    <row r="846" s="354" customFormat="1" customHeight="1" spans="2:5">
      <c r="B846" s="340"/>
      <c r="C846" s="353"/>
      <c r="D846" s="353"/>
      <c r="E846" s="353"/>
    </row>
    <row r="847" s="354" customFormat="1" customHeight="1" spans="2:5">
      <c r="B847" s="340"/>
      <c r="C847" s="353"/>
      <c r="D847" s="353"/>
      <c r="E847" s="353"/>
    </row>
    <row r="848" s="354" customFormat="1" customHeight="1" spans="2:5">
      <c r="B848" s="340"/>
      <c r="C848" s="353"/>
      <c r="D848" s="353"/>
      <c r="E848" s="353"/>
    </row>
    <row r="849" s="354" customFormat="1" customHeight="1" spans="2:5">
      <c r="B849" s="340"/>
      <c r="C849" s="353"/>
      <c r="D849" s="353"/>
      <c r="E849" s="353"/>
    </row>
    <row r="850" s="354" customFormat="1" customHeight="1" spans="2:5">
      <c r="B850" s="340"/>
      <c r="C850" s="353"/>
      <c r="D850" s="353"/>
      <c r="E850" s="353"/>
    </row>
    <row r="851" s="354" customFormat="1" customHeight="1" spans="2:5">
      <c r="B851" s="340"/>
      <c r="C851" s="353"/>
      <c r="D851" s="353"/>
      <c r="E851" s="353"/>
    </row>
    <row r="852" s="354" customFormat="1" customHeight="1" spans="2:5">
      <c r="B852" s="340"/>
      <c r="C852" s="353"/>
      <c r="D852" s="353"/>
      <c r="E852" s="353"/>
    </row>
    <row r="853" s="354" customFormat="1" customHeight="1" spans="2:5">
      <c r="B853" s="340"/>
      <c r="C853" s="353"/>
      <c r="D853" s="353"/>
      <c r="E853" s="353"/>
    </row>
    <row r="854" s="354" customFormat="1" customHeight="1" spans="2:5">
      <c r="B854" s="340"/>
      <c r="C854" s="353"/>
      <c r="D854" s="353"/>
      <c r="E854" s="353"/>
    </row>
    <row r="855" s="354" customFormat="1" customHeight="1" spans="2:5">
      <c r="B855" s="340"/>
      <c r="C855" s="353"/>
      <c r="D855" s="353"/>
      <c r="E855" s="353"/>
    </row>
    <row r="856" s="354" customFormat="1" customHeight="1" spans="2:5">
      <c r="B856" s="340"/>
      <c r="C856" s="353"/>
      <c r="D856" s="353"/>
      <c r="E856" s="353"/>
    </row>
    <row r="857" s="354" customFormat="1" customHeight="1" spans="2:5">
      <c r="B857" s="340"/>
      <c r="C857" s="353"/>
      <c r="D857" s="353"/>
      <c r="E857" s="353"/>
    </row>
    <row r="858" s="354" customFormat="1" customHeight="1" spans="2:5">
      <c r="B858" s="340"/>
      <c r="C858" s="353"/>
      <c r="D858" s="353"/>
      <c r="E858" s="353"/>
    </row>
    <row r="859" s="354" customFormat="1" customHeight="1" spans="2:5">
      <c r="B859" s="340"/>
      <c r="C859" s="353"/>
      <c r="D859" s="353"/>
      <c r="E859" s="353"/>
    </row>
    <row r="860" s="354" customFormat="1" customHeight="1" spans="2:5">
      <c r="B860" s="340"/>
      <c r="C860" s="353"/>
      <c r="D860" s="353"/>
      <c r="E860" s="353"/>
    </row>
    <row r="861" s="354" customFormat="1" customHeight="1" spans="2:5">
      <c r="B861" s="340"/>
      <c r="C861" s="353"/>
      <c r="D861" s="353"/>
      <c r="E861" s="353"/>
    </row>
    <row r="862" s="354" customFormat="1" customHeight="1" spans="2:5">
      <c r="B862" s="340"/>
      <c r="C862" s="353"/>
      <c r="D862" s="353"/>
      <c r="E862" s="353"/>
    </row>
    <row r="863" s="354" customFormat="1" customHeight="1" spans="2:5">
      <c r="B863" s="340"/>
      <c r="C863" s="353"/>
      <c r="D863" s="353"/>
      <c r="E863" s="353"/>
    </row>
    <row r="864" s="354" customFormat="1" customHeight="1" spans="2:5">
      <c r="B864" s="340"/>
      <c r="C864" s="353"/>
      <c r="D864" s="353"/>
      <c r="E864" s="353"/>
    </row>
    <row r="865" s="354" customFormat="1" customHeight="1" spans="2:5">
      <c r="B865" s="340"/>
      <c r="C865" s="353"/>
      <c r="D865" s="353"/>
      <c r="E865" s="353"/>
    </row>
    <row r="866" s="354" customFormat="1" customHeight="1" spans="2:5">
      <c r="B866" s="340"/>
      <c r="C866" s="353"/>
      <c r="D866" s="353"/>
      <c r="E866" s="353"/>
    </row>
    <row r="867" s="354" customFormat="1" customHeight="1" spans="2:5">
      <c r="B867" s="340"/>
      <c r="C867" s="353"/>
      <c r="D867" s="353"/>
      <c r="E867" s="353"/>
    </row>
    <row r="868" s="354" customFormat="1" customHeight="1" spans="2:5">
      <c r="B868" s="340"/>
      <c r="C868" s="353"/>
      <c r="D868" s="353"/>
      <c r="E868" s="353"/>
    </row>
    <row r="869" s="354" customFormat="1" customHeight="1" spans="2:5">
      <c r="B869" s="340"/>
      <c r="C869" s="353"/>
      <c r="D869" s="353"/>
      <c r="E869" s="353"/>
    </row>
    <row r="870" s="354" customFormat="1" customHeight="1" spans="2:5">
      <c r="B870" s="340"/>
      <c r="C870" s="353"/>
      <c r="D870" s="353"/>
      <c r="E870" s="353"/>
    </row>
    <row r="871" s="354" customFormat="1" customHeight="1" spans="2:5">
      <c r="B871" s="340"/>
      <c r="C871" s="353"/>
      <c r="D871" s="353"/>
      <c r="E871" s="353"/>
    </row>
    <row r="872" s="354" customFormat="1" customHeight="1" spans="2:5">
      <c r="B872" s="340"/>
      <c r="C872" s="353"/>
      <c r="D872" s="353"/>
      <c r="E872" s="353"/>
    </row>
    <row r="873" s="354" customFormat="1" customHeight="1" spans="2:5">
      <c r="B873" s="340"/>
      <c r="C873" s="353"/>
      <c r="D873" s="353"/>
      <c r="E873" s="353"/>
    </row>
    <row r="874" s="354" customFormat="1" customHeight="1" spans="2:5">
      <c r="B874" s="340"/>
      <c r="C874" s="353"/>
      <c r="D874" s="353"/>
      <c r="E874" s="353"/>
    </row>
    <row r="875" s="354" customFormat="1" customHeight="1" spans="2:5">
      <c r="B875" s="340"/>
      <c r="C875" s="353"/>
      <c r="D875" s="353"/>
      <c r="E875" s="353"/>
    </row>
    <row r="876" s="354" customFormat="1" customHeight="1" spans="2:5">
      <c r="B876" s="340"/>
      <c r="C876" s="353"/>
      <c r="D876" s="353"/>
      <c r="E876" s="353"/>
    </row>
    <row r="877" s="354" customFormat="1" customHeight="1" spans="2:5">
      <c r="B877" s="340"/>
      <c r="C877" s="353"/>
      <c r="D877" s="353"/>
      <c r="E877" s="353"/>
    </row>
    <row r="878" s="354" customFormat="1" customHeight="1" spans="2:5">
      <c r="B878" s="340"/>
      <c r="C878" s="353"/>
      <c r="D878" s="353"/>
      <c r="E878" s="353"/>
    </row>
    <row r="879" s="354" customFormat="1" customHeight="1" spans="2:5">
      <c r="B879" s="340"/>
      <c r="C879" s="353"/>
      <c r="D879" s="353"/>
      <c r="E879" s="353"/>
    </row>
    <row r="880" s="354" customFormat="1" customHeight="1" spans="2:5">
      <c r="B880" s="340"/>
      <c r="C880" s="353"/>
      <c r="D880" s="353"/>
      <c r="E880" s="353"/>
    </row>
    <row r="881" s="354" customFormat="1" customHeight="1" spans="2:5">
      <c r="B881" s="340"/>
      <c r="C881" s="353"/>
      <c r="D881" s="353"/>
      <c r="E881" s="353"/>
    </row>
    <row r="882" s="354" customFormat="1" customHeight="1" spans="2:5">
      <c r="B882" s="340"/>
      <c r="C882" s="353"/>
      <c r="D882" s="353"/>
      <c r="E882" s="353"/>
    </row>
    <row r="883" s="354" customFormat="1" customHeight="1" spans="2:5">
      <c r="B883" s="340"/>
      <c r="C883" s="353"/>
      <c r="D883" s="353"/>
      <c r="E883" s="353"/>
    </row>
    <row r="884" s="354" customFormat="1" customHeight="1" spans="2:5">
      <c r="B884" s="340"/>
      <c r="C884" s="353"/>
      <c r="D884" s="353"/>
      <c r="E884" s="353"/>
    </row>
    <row r="885" s="354" customFormat="1" customHeight="1" spans="2:5">
      <c r="B885" s="340"/>
      <c r="C885" s="353"/>
      <c r="D885" s="353"/>
      <c r="E885" s="353"/>
    </row>
    <row r="886" s="354" customFormat="1" customHeight="1" spans="2:5">
      <c r="B886" s="340"/>
      <c r="C886" s="353"/>
      <c r="D886" s="353"/>
      <c r="E886" s="353"/>
    </row>
    <row r="887" s="354" customFormat="1" customHeight="1" spans="2:5">
      <c r="B887" s="340"/>
      <c r="C887" s="353"/>
      <c r="D887" s="353"/>
      <c r="E887" s="353"/>
    </row>
    <row r="888" s="354" customFormat="1" customHeight="1" spans="2:5">
      <c r="B888" s="340"/>
      <c r="C888" s="353"/>
      <c r="D888" s="353"/>
      <c r="E888" s="353"/>
    </row>
    <row r="889" s="354" customFormat="1" customHeight="1" spans="2:5">
      <c r="B889" s="340"/>
      <c r="C889" s="353"/>
      <c r="D889" s="353"/>
      <c r="E889" s="353"/>
    </row>
    <row r="890" s="354" customFormat="1" customHeight="1" spans="2:5">
      <c r="B890" s="340"/>
      <c r="C890" s="353"/>
      <c r="D890" s="353"/>
      <c r="E890" s="353"/>
    </row>
    <row r="891" s="354" customFormat="1" customHeight="1" spans="2:5">
      <c r="B891" s="340"/>
      <c r="C891" s="353"/>
      <c r="D891" s="353"/>
      <c r="E891" s="353"/>
    </row>
    <row r="892" s="354" customFormat="1" customHeight="1" spans="2:5">
      <c r="B892" s="340"/>
      <c r="C892" s="353"/>
      <c r="D892" s="353"/>
      <c r="E892" s="353"/>
    </row>
    <row r="893" s="354" customFormat="1" customHeight="1" spans="2:5">
      <c r="B893" s="340"/>
      <c r="C893" s="353"/>
      <c r="D893" s="353"/>
      <c r="E893" s="353"/>
    </row>
    <row r="894" s="354" customFormat="1" customHeight="1" spans="2:5">
      <c r="B894" s="340"/>
      <c r="C894" s="353"/>
      <c r="D894" s="353"/>
      <c r="E894" s="353"/>
    </row>
    <row r="895" s="354" customFormat="1" customHeight="1" spans="2:5">
      <c r="B895" s="340"/>
      <c r="C895" s="353"/>
      <c r="D895" s="353"/>
      <c r="E895" s="353"/>
    </row>
    <row r="896" s="354" customFormat="1" customHeight="1" spans="2:5">
      <c r="B896" s="340"/>
      <c r="C896" s="353"/>
      <c r="D896" s="353"/>
      <c r="E896" s="353"/>
    </row>
    <row r="897" s="354" customFormat="1" customHeight="1" spans="2:5">
      <c r="B897" s="340"/>
      <c r="C897" s="353"/>
      <c r="D897" s="353"/>
      <c r="E897" s="353"/>
    </row>
    <row r="898" s="354" customFormat="1" customHeight="1" spans="2:5">
      <c r="B898" s="340"/>
      <c r="C898" s="353"/>
      <c r="D898" s="353"/>
      <c r="E898" s="353"/>
    </row>
    <row r="899" s="354" customFormat="1" customHeight="1" spans="2:5">
      <c r="B899" s="340"/>
      <c r="C899" s="353"/>
      <c r="D899" s="353"/>
      <c r="E899" s="353"/>
    </row>
    <row r="900" s="354" customFormat="1" customHeight="1" spans="2:5">
      <c r="B900" s="340"/>
      <c r="C900" s="353"/>
      <c r="D900" s="353"/>
      <c r="E900" s="353"/>
    </row>
    <row r="901" s="354" customFormat="1" customHeight="1" spans="2:5">
      <c r="B901" s="340"/>
      <c r="C901" s="353"/>
      <c r="D901" s="353"/>
      <c r="E901" s="353"/>
    </row>
    <row r="902" s="354" customFormat="1" customHeight="1" spans="2:5">
      <c r="B902" s="340"/>
      <c r="C902" s="353"/>
      <c r="D902" s="353"/>
      <c r="E902" s="353"/>
    </row>
    <row r="903" s="354" customFormat="1" customHeight="1" spans="2:5">
      <c r="B903" s="340"/>
      <c r="C903" s="353"/>
      <c r="D903" s="353"/>
      <c r="E903" s="353"/>
    </row>
    <row r="904" s="354" customFormat="1" customHeight="1" spans="2:5">
      <c r="B904" s="340"/>
      <c r="C904" s="353"/>
      <c r="D904" s="353"/>
      <c r="E904" s="353"/>
    </row>
    <row r="905" s="354" customFormat="1" customHeight="1" spans="2:5">
      <c r="B905" s="340"/>
      <c r="C905" s="353"/>
      <c r="D905" s="353"/>
      <c r="E905" s="353"/>
    </row>
    <row r="906" s="354" customFormat="1" customHeight="1" spans="2:5">
      <c r="B906" s="340"/>
      <c r="C906" s="353"/>
      <c r="D906" s="353"/>
      <c r="E906" s="353"/>
    </row>
    <row r="907" s="354" customFormat="1" customHeight="1" spans="2:5">
      <c r="B907" s="340"/>
      <c r="C907" s="353"/>
      <c r="D907" s="353"/>
      <c r="E907" s="353"/>
    </row>
    <row r="908" s="354" customFormat="1" customHeight="1" spans="2:5">
      <c r="B908" s="340"/>
      <c r="C908" s="353"/>
      <c r="D908" s="353"/>
      <c r="E908" s="353"/>
    </row>
    <row r="909" s="354" customFormat="1" customHeight="1" spans="2:5">
      <c r="B909" s="340"/>
      <c r="C909" s="353"/>
      <c r="D909" s="353"/>
      <c r="E909" s="353"/>
    </row>
    <row r="910" s="354" customFormat="1" customHeight="1" spans="2:5">
      <c r="B910" s="340"/>
      <c r="C910" s="353"/>
      <c r="D910" s="353"/>
      <c r="E910" s="353"/>
    </row>
    <row r="911" s="354" customFormat="1" customHeight="1" spans="2:5">
      <c r="B911" s="340"/>
      <c r="C911" s="353"/>
      <c r="D911" s="353"/>
      <c r="E911" s="353"/>
    </row>
    <row r="912" s="354" customFormat="1" customHeight="1" spans="2:5">
      <c r="B912" s="340"/>
      <c r="C912" s="353"/>
      <c r="D912" s="353"/>
      <c r="E912" s="353"/>
    </row>
    <row r="913" s="354" customFormat="1" customHeight="1" spans="2:5">
      <c r="B913" s="340"/>
      <c r="C913" s="353"/>
      <c r="D913" s="353"/>
      <c r="E913" s="353"/>
    </row>
    <row r="914" s="354" customFormat="1" customHeight="1" spans="2:5">
      <c r="B914" s="340"/>
      <c r="C914" s="353"/>
      <c r="D914" s="353"/>
      <c r="E914" s="353"/>
    </row>
    <row r="915" s="354" customFormat="1" customHeight="1" spans="2:5">
      <c r="B915" s="340"/>
      <c r="C915" s="353"/>
      <c r="D915" s="353"/>
      <c r="E915" s="353"/>
    </row>
    <row r="916" s="354" customFormat="1" customHeight="1" spans="2:5">
      <c r="B916" s="340"/>
      <c r="C916" s="353"/>
      <c r="D916" s="353"/>
      <c r="E916" s="353"/>
    </row>
    <row r="917" s="354" customFormat="1" customHeight="1" spans="2:5">
      <c r="B917" s="340"/>
      <c r="C917" s="353"/>
      <c r="D917" s="353"/>
      <c r="E917" s="353"/>
    </row>
    <row r="918" s="354" customFormat="1" customHeight="1" spans="2:5">
      <c r="B918" s="340"/>
      <c r="C918" s="353"/>
      <c r="D918" s="353"/>
      <c r="E918" s="353"/>
    </row>
    <row r="919" s="354" customFormat="1" customHeight="1" spans="2:5">
      <c r="B919" s="340"/>
      <c r="C919" s="353"/>
      <c r="D919" s="353"/>
      <c r="E919" s="353"/>
    </row>
    <row r="920" s="354" customFormat="1" customHeight="1" spans="2:5">
      <c r="B920" s="340"/>
      <c r="C920" s="353"/>
      <c r="D920" s="353"/>
      <c r="E920" s="353"/>
    </row>
    <row r="921" s="354" customFormat="1" customHeight="1" spans="2:5">
      <c r="B921" s="340"/>
      <c r="C921" s="353"/>
      <c r="D921" s="353"/>
      <c r="E921" s="353"/>
    </row>
    <row r="922" s="354" customFormat="1" customHeight="1" spans="2:5">
      <c r="B922" s="340"/>
      <c r="C922" s="353"/>
      <c r="D922" s="353"/>
      <c r="E922" s="353"/>
    </row>
    <row r="923" s="354" customFormat="1" customHeight="1" spans="2:5">
      <c r="B923" s="340"/>
      <c r="C923" s="353"/>
      <c r="D923" s="353"/>
      <c r="E923" s="353"/>
    </row>
    <row r="924" s="354" customFormat="1" customHeight="1" spans="2:5">
      <c r="B924" s="340"/>
      <c r="C924" s="353"/>
      <c r="D924" s="353"/>
      <c r="E924" s="353"/>
    </row>
    <row r="925" s="354" customFormat="1" customHeight="1" spans="2:5">
      <c r="B925" s="340"/>
      <c r="C925" s="353"/>
      <c r="D925" s="353"/>
      <c r="E925" s="353"/>
    </row>
    <row r="926" s="354" customFormat="1" customHeight="1" spans="2:5">
      <c r="B926" s="340"/>
      <c r="C926" s="353"/>
      <c r="D926" s="353"/>
      <c r="E926" s="353"/>
    </row>
    <row r="927" s="354" customFormat="1" customHeight="1" spans="2:5">
      <c r="B927" s="340"/>
      <c r="C927" s="353"/>
      <c r="D927" s="353"/>
      <c r="E927" s="353"/>
    </row>
    <row r="928" s="354" customFormat="1" customHeight="1" spans="2:5">
      <c r="B928" s="340"/>
      <c r="C928" s="353"/>
      <c r="D928" s="353"/>
      <c r="E928" s="353"/>
    </row>
    <row r="929" s="354" customFormat="1" customHeight="1" spans="2:5">
      <c r="B929" s="340"/>
      <c r="C929" s="353"/>
      <c r="D929" s="353"/>
      <c r="E929" s="353"/>
    </row>
    <row r="930" s="354" customFormat="1" customHeight="1" spans="2:5">
      <c r="B930" s="340"/>
      <c r="C930" s="353"/>
      <c r="D930" s="353"/>
      <c r="E930" s="353"/>
    </row>
    <row r="931" s="354" customFormat="1" customHeight="1" spans="2:5">
      <c r="B931" s="340"/>
      <c r="C931" s="353"/>
      <c r="D931" s="353"/>
      <c r="E931" s="353"/>
    </row>
    <row r="932" s="354" customFormat="1" customHeight="1" spans="2:5">
      <c r="B932" s="340"/>
      <c r="C932" s="353"/>
      <c r="D932" s="353"/>
      <c r="E932" s="353"/>
    </row>
    <row r="933" s="354" customFormat="1" customHeight="1" spans="2:5">
      <c r="B933" s="340"/>
      <c r="C933" s="353"/>
      <c r="D933" s="353"/>
      <c r="E933" s="353"/>
    </row>
    <row r="934" s="354" customFormat="1" customHeight="1" spans="2:5">
      <c r="B934" s="340"/>
      <c r="C934" s="353"/>
      <c r="D934" s="353"/>
      <c r="E934" s="353"/>
    </row>
    <row r="935" s="354" customFormat="1" customHeight="1" spans="2:5">
      <c r="B935" s="340"/>
      <c r="C935" s="353"/>
      <c r="D935" s="353"/>
      <c r="E935" s="353"/>
    </row>
    <row r="936" s="354" customFormat="1" customHeight="1" spans="2:5">
      <c r="B936" s="340"/>
      <c r="C936" s="353"/>
      <c r="D936" s="353"/>
      <c r="E936" s="353"/>
    </row>
    <row r="937" s="354" customFormat="1" customHeight="1" spans="2:5">
      <c r="B937" s="340"/>
      <c r="C937" s="353"/>
      <c r="D937" s="353"/>
      <c r="E937" s="353"/>
    </row>
    <row r="938" s="354" customFormat="1" customHeight="1" spans="2:5">
      <c r="B938" s="340"/>
      <c r="C938" s="353"/>
      <c r="D938" s="353"/>
      <c r="E938" s="353"/>
    </row>
    <row r="939" s="354" customFormat="1" customHeight="1" spans="2:5">
      <c r="B939" s="340"/>
      <c r="C939" s="353"/>
      <c r="D939" s="353"/>
      <c r="E939" s="353"/>
    </row>
    <row r="940" s="354" customFormat="1" customHeight="1" spans="2:5">
      <c r="B940" s="340"/>
      <c r="C940" s="353"/>
      <c r="D940" s="353"/>
      <c r="E940" s="353"/>
    </row>
    <row r="941" s="354" customFormat="1" customHeight="1" spans="2:5">
      <c r="B941" s="340"/>
      <c r="C941" s="353"/>
      <c r="D941" s="353"/>
      <c r="E941" s="353"/>
    </row>
    <row r="942" s="354" customFormat="1" customHeight="1" spans="2:5">
      <c r="B942" s="340"/>
      <c r="C942" s="353"/>
      <c r="D942" s="353"/>
      <c r="E942" s="353"/>
    </row>
    <row r="943" s="354" customFormat="1" customHeight="1" spans="2:5">
      <c r="B943" s="340"/>
      <c r="C943" s="353"/>
      <c r="D943" s="353"/>
      <c r="E943" s="353"/>
    </row>
    <row r="944" s="354" customFormat="1" customHeight="1" spans="2:5">
      <c r="B944" s="340"/>
      <c r="C944" s="353"/>
      <c r="D944" s="353"/>
      <c r="E944" s="353"/>
    </row>
    <row r="945" s="354" customFormat="1" customHeight="1" spans="2:5">
      <c r="B945" s="340"/>
      <c r="C945" s="353"/>
      <c r="D945" s="353"/>
      <c r="E945" s="353"/>
    </row>
    <row r="946" s="354" customFormat="1" customHeight="1" spans="2:5">
      <c r="B946" s="340"/>
      <c r="C946" s="353"/>
      <c r="D946" s="353"/>
      <c r="E946" s="353"/>
    </row>
    <row r="947" s="354" customFormat="1" customHeight="1" spans="2:5">
      <c r="B947" s="340"/>
      <c r="C947" s="353"/>
      <c r="D947" s="353"/>
      <c r="E947" s="353"/>
    </row>
    <row r="948" s="354" customFormat="1" customHeight="1" spans="2:5">
      <c r="B948" s="340"/>
      <c r="C948" s="353"/>
      <c r="D948" s="353"/>
      <c r="E948" s="353"/>
    </row>
    <row r="949" s="354" customFormat="1" customHeight="1" spans="2:5">
      <c r="B949" s="340"/>
      <c r="C949" s="353"/>
      <c r="D949" s="353"/>
      <c r="E949" s="353"/>
    </row>
    <row r="950" s="354" customFormat="1" customHeight="1" spans="2:5">
      <c r="B950" s="340"/>
      <c r="C950" s="353"/>
      <c r="D950" s="353"/>
      <c r="E950" s="353"/>
    </row>
    <row r="951" s="354" customFormat="1" customHeight="1" spans="2:5">
      <c r="B951" s="340"/>
      <c r="C951" s="353"/>
      <c r="D951" s="353"/>
      <c r="E951" s="353"/>
    </row>
    <row r="952" s="354" customFormat="1" customHeight="1" spans="2:5">
      <c r="B952" s="340"/>
      <c r="C952" s="353"/>
      <c r="D952" s="353"/>
      <c r="E952" s="353"/>
    </row>
    <row r="953" s="354" customFormat="1" customHeight="1" spans="2:5">
      <c r="B953" s="340"/>
      <c r="C953" s="353"/>
      <c r="D953" s="353"/>
      <c r="E953" s="353"/>
    </row>
    <row r="954" s="354" customFormat="1" customHeight="1" spans="2:5">
      <c r="B954" s="340"/>
      <c r="C954" s="353"/>
      <c r="D954" s="353"/>
      <c r="E954" s="353"/>
    </row>
    <row r="955" s="354" customFormat="1" customHeight="1" spans="2:5">
      <c r="B955" s="340"/>
      <c r="C955" s="353"/>
      <c r="D955" s="353"/>
      <c r="E955" s="353"/>
    </row>
    <row r="956" s="354" customFormat="1" customHeight="1" spans="2:5">
      <c r="B956" s="340"/>
      <c r="C956" s="353"/>
      <c r="D956" s="353"/>
      <c r="E956" s="353"/>
    </row>
    <row r="957" s="354" customFormat="1" customHeight="1" spans="2:5">
      <c r="B957" s="340"/>
      <c r="C957" s="353"/>
      <c r="D957" s="353"/>
      <c r="E957" s="353"/>
    </row>
    <row r="958" s="354" customFormat="1" customHeight="1" spans="2:5">
      <c r="B958" s="340"/>
      <c r="C958" s="353"/>
      <c r="D958" s="353"/>
      <c r="E958" s="353"/>
    </row>
    <row r="959" s="354" customFormat="1" customHeight="1" spans="2:5">
      <c r="B959" s="340"/>
      <c r="C959" s="353"/>
      <c r="D959" s="353"/>
      <c r="E959" s="353"/>
    </row>
    <row r="960" s="354" customFormat="1" customHeight="1" spans="2:5">
      <c r="B960" s="340"/>
      <c r="C960" s="353"/>
      <c r="D960" s="353"/>
      <c r="E960" s="353"/>
    </row>
    <row r="961" s="354" customFormat="1" customHeight="1" spans="2:5">
      <c r="B961" s="340"/>
      <c r="C961" s="353"/>
      <c r="D961" s="353"/>
      <c r="E961" s="353"/>
    </row>
    <row r="962" s="354" customFormat="1" customHeight="1" spans="2:5">
      <c r="B962" s="340"/>
      <c r="C962" s="353"/>
      <c r="D962" s="353"/>
      <c r="E962" s="353"/>
    </row>
    <row r="963" s="354" customFormat="1" customHeight="1" spans="2:5">
      <c r="B963" s="340"/>
      <c r="C963" s="353"/>
      <c r="D963" s="353"/>
      <c r="E963" s="353"/>
    </row>
    <row r="964" s="354" customFormat="1" customHeight="1" spans="2:5">
      <c r="B964" s="340"/>
      <c r="C964" s="353"/>
      <c r="D964" s="353"/>
      <c r="E964" s="353"/>
    </row>
    <row r="965" s="354" customFormat="1" customHeight="1" spans="2:5">
      <c r="B965" s="340"/>
      <c r="C965" s="353"/>
      <c r="D965" s="353"/>
      <c r="E965" s="353"/>
    </row>
    <row r="966" s="354" customFormat="1" customHeight="1" spans="2:5">
      <c r="B966" s="340"/>
      <c r="C966" s="353"/>
      <c r="D966" s="353"/>
      <c r="E966" s="353"/>
    </row>
    <row r="967" s="354" customFormat="1" customHeight="1" spans="2:5">
      <c r="B967" s="340"/>
      <c r="C967" s="353"/>
      <c r="D967" s="353"/>
      <c r="E967" s="353"/>
    </row>
    <row r="968" s="354" customFormat="1" customHeight="1" spans="2:5">
      <c r="B968" s="340"/>
      <c r="C968" s="353"/>
      <c r="D968" s="353"/>
      <c r="E968" s="353"/>
    </row>
    <row r="969" s="354" customFormat="1" customHeight="1" spans="2:5">
      <c r="B969" s="340"/>
      <c r="C969" s="353"/>
      <c r="D969" s="353"/>
      <c r="E969" s="353"/>
    </row>
    <row r="970" s="354" customFormat="1" customHeight="1" spans="2:5">
      <c r="B970" s="340"/>
      <c r="C970" s="353"/>
      <c r="D970" s="353"/>
      <c r="E970" s="353"/>
    </row>
    <row r="971" s="354" customFormat="1" customHeight="1" spans="2:5">
      <c r="B971" s="340"/>
      <c r="C971" s="353"/>
      <c r="D971" s="353"/>
      <c r="E971" s="353"/>
    </row>
    <row r="972" s="354" customFormat="1" customHeight="1" spans="2:5">
      <c r="B972" s="340"/>
      <c r="C972" s="353"/>
      <c r="D972" s="353"/>
      <c r="E972" s="353"/>
    </row>
    <row r="973" s="354" customFormat="1" customHeight="1" spans="2:5">
      <c r="B973" s="340"/>
      <c r="C973" s="353"/>
      <c r="D973" s="353"/>
      <c r="E973" s="353"/>
    </row>
    <row r="974" s="354" customFormat="1" customHeight="1" spans="2:5">
      <c r="B974" s="340"/>
      <c r="C974" s="353"/>
      <c r="D974" s="353"/>
      <c r="E974" s="353"/>
    </row>
    <row r="975" s="354" customFormat="1" customHeight="1" spans="2:5">
      <c r="B975" s="340"/>
      <c r="C975" s="353"/>
      <c r="D975" s="353"/>
      <c r="E975" s="353"/>
    </row>
    <row r="976" s="354" customFormat="1" customHeight="1" spans="2:5">
      <c r="B976" s="340"/>
      <c r="C976" s="353"/>
      <c r="D976" s="353"/>
      <c r="E976" s="353"/>
    </row>
    <row r="977" s="354" customFormat="1" customHeight="1" spans="2:5">
      <c r="B977" s="340"/>
      <c r="C977" s="353"/>
      <c r="D977" s="353"/>
      <c r="E977" s="353"/>
    </row>
    <row r="978" s="354" customFormat="1" customHeight="1" spans="2:5">
      <c r="B978" s="340"/>
      <c r="C978" s="353"/>
      <c r="D978" s="353"/>
      <c r="E978" s="353"/>
    </row>
    <row r="979" s="354" customFormat="1" customHeight="1" spans="2:5">
      <c r="B979" s="340"/>
      <c r="C979" s="353"/>
      <c r="D979" s="353"/>
      <c r="E979" s="353"/>
    </row>
    <row r="980" s="354" customFormat="1" customHeight="1" spans="2:5">
      <c r="B980" s="340"/>
      <c r="C980" s="353"/>
      <c r="D980" s="353"/>
      <c r="E980" s="353"/>
    </row>
    <row r="981" s="354" customFormat="1" customHeight="1" spans="2:5">
      <c r="B981" s="340"/>
      <c r="C981" s="353"/>
      <c r="D981" s="353"/>
      <c r="E981" s="353"/>
    </row>
    <row r="982" s="354" customFormat="1" customHeight="1" spans="2:5">
      <c r="B982" s="340"/>
      <c r="C982" s="353"/>
      <c r="D982" s="353"/>
      <c r="E982" s="353"/>
    </row>
    <row r="983" s="354" customFormat="1" customHeight="1" spans="2:5">
      <c r="B983" s="340"/>
      <c r="C983" s="353"/>
      <c r="D983" s="353"/>
      <c r="E983" s="353"/>
    </row>
    <row r="984" s="354" customFormat="1" customHeight="1" spans="2:5">
      <c r="B984" s="340"/>
      <c r="C984" s="353"/>
      <c r="D984" s="353"/>
      <c r="E984" s="353"/>
    </row>
    <row r="985" s="354" customFormat="1" customHeight="1" spans="2:5">
      <c r="B985" s="340"/>
      <c r="C985" s="353"/>
      <c r="D985" s="353"/>
      <c r="E985" s="353"/>
    </row>
    <row r="986" s="354" customFormat="1" customHeight="1" spans="2:5">
      <c r="B986" s="340"/>
      <c r="C986" s="353"/>
      <c r="D986" s="353"/>
      <c r="E986" s="353"/>
    </row>
    <row r="987" s="354" customFormat="1" customHeight="1" spans="2:5">
      <c r="B987" s="340"/>
      <c r="C987" s="353"/>
      <c r="D987" s="353"/>
      <c r="E987" s="353"/>
    </row>
    <row r="988" s="354" customFormat="1" customHeight="1" spans="2:5">
      <c r="B988" s="340"/>
      <c r="C988" s="353"/>
      <c r="D988" s="353"/>
      <c r="E988" s="353"/>
    </row>
    <row r="989" s="354" customFormat="1" customHeight="1" spans="2:5">
      <c r="B989" s="340"/>
      <c r="C989" s="353"/>
      <c r="D989" s="353"/>
      <c r="E989" s="353"/>
    </row>
    <row r="990" s="354" customFormat="1" customHeight="1" spans="2:5">
      <c r="B990" s="340"/>
      <c r="C990" s="353"/>
      <c r="D990" s="353"/>
      <c r="E990" s="353"/>
    </row>
    <row r="991" s="354" customFormat="1" customHeight="1" spans="2:5">
      <c r="B991" s="340"/>
      <c r="C991" s="353"/>
      <c r="D991" s="353"/>
      <c r="E991" s="353"/>
    </row>
    <row r="992" s="354" customFormat="1" customHeight="1" spans="2:5">
      <c r="B992" s="340"/>
      <c r="C992" s="353"/>
      <c r="D992" s="353"/>
      <c r="E992" s="353"/>
    </row>
    <row r="993" s="354" customFormat="1" customHeight="1" spans="2:5">
      <c r="B993" s="340"/>
      <c r="C993" s="353"/>
      <c r="D993" s="353"/>
      <c r="E993" s="353"/>
    </row>
    <row r="994" s="354" customFormat="1" customHeight="1" spans="2:5">
      <c r="B994" s="340"/>
      <c r="C994" s="353"/>
      <c r="D994" s="353"/>
      <c r="E994" s="353"/>
    </row>
    <row r="995" s="354" customFormat="1" customHeight="1" spans="2:5">
      <c r="B995" s="340"/>
      <c r="C995" s="353"/>
      <c r="D995" s="353"/>
      <c r="E995" s="353"/>
    </row>
    <row r="996" s="354" customFormat="1" customHeight="1" spans="2:5">
      <c r="B996" s="340"/>
      <c r="C996" s="353"/>
      <c r="D996" s="353"/>
      <c r="E996" s="353"/>
    </row>
    <row r="997" s="354" customFormat="1" customHeight="1" spans="2:5">
      <c r="B997" s="340"/>
      <c r="C997" s="353"/>
      <c r="D997" s="353"/>
      <c r="E997" s="353"/>
    </row>
    <row r="998" s="354" customFormat="1" customHeight="1" spans="2:5">
      <c r="B998" s="340"/>
      <c r="C998" s="353"/>
      <c r="D998" s="353"/>
      <c r="E998" s="353"/>
    </row>
    <row r="999" s="354" customFormat="1" customHeight="1" spans="2:5">
      <c r="B999" s="340"/>
      <c r="C999" s="353"/>
      <c r="D999" s="353"/>
      <c r="E999" s="353"/>
    </row>
    <row r="1000" s="354" customFormat="1" customHeight="1" spans="2:5">
      <c r="B1000" s="340"/>
      <c r="C1000" s="353"/>
      <c r="D1000" s="353"/>
      <c r="E1000" s="353"/>
    </row>
    <row r="1001" s="354" customFormat="1" customHeight="1" spans="2:5">
      <c r="B1001" s="340"/>
      <c r="C1001" s="353"/>
      <c r="D1001" s="353"/>
      <c r="E1001" s="353"/>
    </row>
    <row r="1002" s="354" customFormat="1" customHeight="1" spans="2:5">
      <c r="B1002" s="340"/>
      <c r="C1002" s="353"/>
      <c r="D1002" s="353"/>
      <c r="E1002" s="353"/>
    </row>
    <row r="1003" s="354" customFormat="1" customHeight="1" spans="2:5">
      <c r="B1003" s="340"/>
      <c r="C1003" s="353"/>
      <c r="D1003" s="353"/>
      <c r="E1003" s="353"/>
    </row>
    <row r="1004" s="354" customFormat="1" customHeight="1" spans="2:5">
      <c r="B1004" s="340"/>
      <c r="C1004" s="353"/>
      <c r="D1004" s="353"/>
      <c r="E1004" s="353"/>
    </row>
    <row r="1005" s="354" customFormat="1" customHeight="1" spans="2:5">
      <c r="B1005" s="340"/>
      <c r="C1005" s="353"/>
      <c r="D1005" s="353"/>
      <c r="E1005" s="353"/>
    </row>
    <row r="1006" s="354" customFormat="1" customHeight="1" spans="2:5">
      <c r="B1006" s="340"/>
      <c r="C1006" s="353"/>
      <c r="D1006" s="353"/>
      <c r="E1006" s="353"/>
    </row>
    <row r="1007" s="354" customFormat="1" customHeight="1" spans="2:5">
      <c r="B1007" s="340"/>
      <c r="C1007" s="353"/>
      <c r="D1007" s="353"/>
      <c r="E1007" s="353"/>
    </row>
    <row r="1008" s="354" customFormat="1" customHeight="1" spans="2:5">
      <c r="B1008" s="340"/>
      <c r="C1008" s="353"/>
      <c r="D1008" s="353"/>
      <c r="E1008" s="353"/>
    </row>
    <row r="1009" s="354" customFormat="1" customHeight="1" spans="2:5">
      <c r="B1009" s="340"/>
      <c r="C1009" s="353"/>
      <c r="D1009" s="353"/>
      <c r="E1009" s="353"/>
    </row>
    <row r="1010" s="354" customFormat="1" customHeight="1" spans="2:5">
      <c r="B1010" s="340"/>
      <c r="C1010" s="353"/>
      <c r="D1010" s="353"/>
      <c r="E1010" s="353"/>
    </row>
    <row r="1011" s="354" customFormat="1" customHeight="1" spans="2:5">
      <c r="B1011" s="340"/>
      <c r="C1011" s="353"/>
      <c r="D1011" s="353"/>
      <c r="E1011" s="353"/>
    </row>
    <row r="1012" s="354" customFormat="1" customHeight="1" spans="2:5">
      <c r="B1012" s="340"/>
      <c r="C1012" s="353"/>
      <c r="D1012" s="353"/>
      <c r="E1012" s="353"/>
    </row>
    <row r="1013" s="354" customFormat="1" customHeight="1" spans="2:5">
      <c r="B1013" s="340"/>
      <c r="C1013" s="353"/>
      <c r="D1013" s="353"/>
      <c r="E1013" s="353"/>
    </row>
    <row r="1014" s="354" customFormat="1" customHeight="1" spans="2:5">
      <c r="B1014" s="340"/>
      <c r="C1014" s="353"/>
      <c r="D1014" s="353"/>
      <c r="E1014" s="353"/>
    </row>
    <row r="1015" s="354" customFormat="1" customHeight="1" spans="2:5">
      <c r="B1015" s="340"/>
      <c r="C1015" s="353"/>
      <c r="D1015" s="353"/>
      <c r="E1015" s="353"/>
    </row>
    <row r="1016" s="354" customFormat="1" customHeight="1" spans="2:5">
      <c r="B1016" s="340"/>
      <c r="C1016" s="353"/>
      <c r="D1016" s="353"/>
      <c r="E1016" s="353"/>
    </row>
    <row r="1017" s="354" customFormat="1" customHeight="1" spans="2:5">
      <c r="B1017" s="340"/>
      <c r="C1017" s="353"/>
      <c r="D1017" s="353"/>
      <c r="E1017" s="353"/>
    </row>
    <row r="1018" s="354" customFormat="1" customHeight="1" spans="2:5">
      <c r="B1018" s="340"/>
      <c r="C1018" s="353"/>
      <c r="D1018" s="353"/>
      <c r="E1018" s="353"/>
    </row>
    <row r="1019" s="354" customFormat="1" customHeight="1" spans="2:5">
      <c r="B1019" s="340"/>
      <c r="C1019" s="353"/>
      <c r="D1019" s="353"/>
      <c r="E1019" s="353"/>
    </row>
    <row r="1020" s="354" customFormat="1" customHeight="1" spans="2:5">
      <c r="B1020" s="340"/>
      <c r="C1020" s="353"/>
      <c r="D1020" s="353"/>
      <c r="E1020" s="353"/>
    </row>
    <row r="1021" s="354" customFormat="1" customHeight="1" spans="2:5">
      <c r="B1021" s="340"/>
      <c r="C1021" s="353"/>
      <c r="D1021" s="353"/>
      <c r="E1021" s="353"/>
    </row>
    <row r="1022" s="354" customFormat="1" customHeight="1" spans="2:5">
      <c r="B1022" s="340"/>
      <c r="C1022" s="353"/>
      <c r="D1022" s="353"/>
      <c r="E1022" s="353"/>
    </row>
    <row r="1023" s="354" customFormat="1" customHeight="1" spans="2:5">
      <c r="B1023" s="340"/>
      <c r="C1023" s="353"/>
      <c r="D1023" s="353"/>
      <c r="E1023" s="353"/>
    </row>
    <row r="1024" s="354" customFormat="1" customHeight="1" spans="2:5">
      <c r="B1024" s="340"/>
      <c r="C1024" s="353"/>
      <c r="D1024" s="353"/>
      <c r="E1024" s="353"/>
    </row>
    <row r="1025" s="354" customFormat="1" customHeight="1" spans="2:5">
      <c r="B1025" s="340"/>
      <c r="C1025" s="353"/>
      <c r="D1025" s="353"/>
      <c r="E1025" s="353"/>
    </row>
    <row r="1026" s="354" customFormat="1" customHeight="1" spans="2:5">
      <c r="B1026" s="340"/>
      <c r="C1026" s="353"/>
      <c r="D1026" s="353"/>
      <c r="E1026" s="353"/>
    </row>
    <row r="1027" s="354" customFormat="1" customHeight="1" spans="2:5">
      <c r="B1027" s="340"/>
      <c r="C1027" s="353"/>
      <c r="D1027" s="353"/>
      <c r="E1027" s="353"/>
    </row>
    <row r="1028" s="354" customFormat="1" customHeight="1" spans="2:5">
      <c r="B1028" s="340"/>
      <c r="C1028" s="353"/>
      <c r="D1028" s="353"/>
      <c r="E1028" s="353"/>
    </row>
    <row r="1029" s="354" customFormat="1" customHeight="1" spans="2:5">
      <c r="B1029" s="340"/>
      <c r="C1029" s="353"/>
      <c r="D1029" s="353"/>
      <c r="E1029" s="353"/>
    </row>
    <row r="1030" s="354" customFormat="1" customHeight="1" spans="2:5">
      <c r="B1030" s="340"/>
      <c r="C1030" s="353"/>
      <c r="D1030" s="353"/>
      <c r="E1030" s="353"/>
    </row>
    <row r="1031" s="354" customFormat="1" customHeight="1" spans="2:5">
      <c r="B1031" s="340"/>
      <c r="C1031" s="353"/>
      <c r="D1031" s="353"/>
      <c r="E1031" s="353"/>
    </row>
    <row r="1032" s="354" customFormat="1" customHeight="1" spans="2:5">
      <c r="B1032" s="340"/>
      <c r="C1032" s="353"/>
      <c r="D1032" s="353"/>
      <c r="E1032" s="353"/>
    </row>
    <row r="1033" s="354" customFormat="1" customHeight="1" spans="2:5">
      <c r="B1033" s="340"/>
      <c r="C1033" s="353"/>
      <c r="D1033" s="353"/>
      <c r="E1033" s="353"/>
    </row>
    <row r="1034" s="354" customFormat="1" customHeight="1" spans="2:5">
      <c r="B1034" s="340"/>
      <c r="C1034" s="353"/>
      <c r="D1034" s="353"/>
      <c r="E1034" s="353"/>
    </row>
    <row r="1035" s="354" customFormat="1" customHeight="1" spans="2:5">
      <c r="B1035" s="340"/>
      <c r="C1035" s="353"/>
      <c r="D1035" s="353"/>
      <c r="E1035" s="353"/>
    </row>
    <row r="1036" s="354" customFormat="1" customHeight="1" spans="2:5">
      <c r="B1036" s="340"/>
      <c r="C1036" s="353"/>
      <c r="D1036" s="353"/>
      <c r="E1036" s="353"/>
    </row>
    <row r="1037" s="354" customFormat="1" customHeight="1" spans="2:5">
      <c r="B1037" s="340"/>
      <c r="C1037" s="353"/>
      <c r="D1037" s="353"/>
      <c r="E1037" s="353"/>
    </row>
    <row r="1038" s="354" customFormat="1" customHeight="1" spans="2:5">
      <c r="B1038" s="340"/>
      <c r="C1038" s="353"/>
      <c r="D1038" s="353"/>
      <c r="E1038" s="353"/>
    </row>
    <row r="1039" s="354" customFormat="1" customHeight="1" spans="2:5">
      <c r="B1039" s="340"/>
      <c r="C1039" s="353"/>
      <c r="D1039" s="353"/>
      <c r="E1039" s="353"/>
    </row>
    <row r="1040" s="354" customFormat="1" customHeight="1" spans="2:5">
      <c r="B1040" s="340"/>
      <c r="C1040" s="353"/>
      <c r="D1040" s="353"/>
      <c r="E1040" s="353"/>
    </row>
    <row r="1041" s="354" customFormat="1" customHeight="1" spans="2:5">
      <c r="B1041" s="340"/>
      <c r="C1041" s="353"/>
      <c r="D1041" s="353"/>
      <c r="E1041" s="353"/>
    </row>
    <row r="1042" s="354" customFormat="1" customHeight="1" spans="2:5">
      <c r="B1042" s="340"/>
      <c r="C1042" s="353"/>
      <c r="D1042" s="353"/>
      <c r="E1042" s="353"/>
    </row>
    <row r="1043" s="354" customFormat="1" customHeight="1" spans="2:5">
      <c r="B1043" s="340"/>
      <c r="C1043" s="353"/>
      <c r="D1043" s="353"/>
      <c r="E1043" s="353"/>
    </row>
    <row r="1044" s="354" customFormat="1" customHeight="1" spans="2:5">
      <c r="B1044" s="340"/>
      <c r="C1044" s="353"/>
      <c r="D1044" s="353"/>
      <c r="E1044" s="353"/>
    </row>
    <row r="1045" s="354" customFormat="1" customHeight="1" spans="2:5">
      <c r="B1045" s="340"/>
      <c r="C1045" s="353"/>
      <c r="D1045" s="353"/>
      <c r="E1045" s="353"/>
    </row>
    <row r="1046" s="354" customFormat="1" customHeight="1" spans="2:5">
      <c r="B1046" s="340"/>
      <c r="C1046" s="353"/>
      <c r="D1046" s="353"/>
      <c r="E1046" s="353"/>
    </row>
    <row r="1047" s="354" customFormat="1" customHeight="1" spans="2:5">
      <c r="B1047" s="340"/>
      <c r="C1047" s="353"/>
      <c r="D1047" s="353"/>
      <c r="E1047" s="353"/>
    </row>
    <row r="1048" s="354" customFormat="1" customHeight="1" spans="2:5">
      <c r="B1048" s="340"/>
      <c r="C1048" s="353"/>
      <c r="D1048" s="353"/>
      <c r="E1048" s="353"/>
    </row>
    <row r="1049" s="354" customFormat="1" customHeight="1" spans="2:5">
      <c r="B1049" s="340"/>
      <c r="C1049" s="353"/>
      <c r="D1049" s="353"/>
      <c r="E1049" s="353"/>
    </row>
    <row r="1050" s="354" customFormat="1" customHeight="1" spans="2:5">
      <c r="B1050" s="340"/>
      <c r="C1050" s="353"/>
      <c r="D1050" s="353"/>
      <c r="E1050" s="353"/>
    </row>
    <row r="1051" s="354" customFormat="1" customHeight="1" spans="2:5">
      <c r="B1051" s="340"/>
      <c r="C1051" s="353"/>
      <c r="D1051" s="353"/>
      <c r="E1051" s="353"/>
    </row>
    <row r="1052" s="354" customFormat="1" customHeight="1" spans="2:5">
      <c r="B1052" s="340"/>
      <c r="C1052" s="353"/>
      <c r="D1052" s="353"/>
      <c r="E1052" s="353"/>
    </row>
    <row r="1053" s="354" customFormat="1" customHeight="1" spans="2:5">
      <c r="B1053" s="340"/>
      <c r="C1053" s="353"/>
      <c r="D1053" s="353"/>
      <c r="E1053" s="353"/>
    </row>
    <row r="1054" s="354" customFormat="1" customHeight="1" spans="2:5">
      <c r="B1054" s="340"/>
      <c r="C1054" s="353"/>
      <c r="D1054" s="353"/>
      <c r="E1054" s="353"/>
    </row>
    <row r="1055" s="354" customFormat="1" customHeight="1" spans="2:5">
      <c r="B1055" s="340"/>
      <c r="C1055" s="353"/>
      <c r="D1055" s="353"/>
      <c r="E1055" s="353"/>
    </row>
    <row r="1056" s="354" customFormat="1" customHeight="1" spans="2:5">
      <c r="B1056" s="340"/>
      <c r="C1056" s="353"/>
      <c r="D1056" s="353"/>
      <c r="E1056" s="353"/>
    </row>
    <row r="1057" s="354" customFormat="1" customHeight="1" spans="2:5">
      <c r="B1057" s="340"/>
      <c r="C1057" s="353"/>
      <c r="D1057" s="353"/>
      <c r="E1057" s="353"/>
    </row>
    <row r="1058" s="354" customFormat="1" customHeight="1" spans="2:5">
      <c r="B1058" s="340"/>
      <c r="C1058" s="353"/>
      <c r="D1058" s="353"/>
      <c r="E1058" s="353"/>
    </row>
    <row r="1059" s="354" customFormat="1" customHeight="1" spans="2:5">
      <c r="B1059" s="340"/>
      <c r="C1059" s="353"/>
      <c r="D1059" s="353"/>
      <c r="E1059" s="353"/>
    </row>
    <row r="1060" s="354" customFormat="1" customHeight="1" spans="2:5">
      <c r="B1060" s="340"/>
      <c r="C1060" s="353"/>
      <c r="D1060" s="353"/>
      <c r="E1060" s="353"/>
    </row>
    <row r="1061" s="354" customFormat="1" customHeight="1" spans="2:5">
      <c r="B1061" s="340"/>
      <c r="C1061" s="353"/>
      <c r="D1061" s="353"/>
      <c r="E1061" s="353"/>
    </row>
    <row r="1062" s="354" customFormat="1" customHeight="1" spans="2:5">
      <c r="B1062" s="340"/>
      <c r="C1062" s="353"/>
      <c r="D1062" s="353"/>
      <c r="E1062" s="353"/>
    </row>
    <row r="1063" s="354" customFormat="1" customHeight="1" spans="2:5">
      <c r="B1063" s="340"/>
      <c r="C1063" s="353"/>
      <c r="D1063" s="353"/>
      <c r="E1063" s="353"/>
    </row>
    <row r="1064" s="354" customFormat="1" customHeight="1" spans="2:5">
      <c r="B1064" s="340"/>
      <c r="C1064" s="353"/>
      <c r="D1064" s="353"/>
      <c r="E1064" s="353"/>
    </row>
    <row r="1065" s="354" customFormat="1" customHeight="1" spans="2:5">
      <c r="B1065" s="340"/>
      <c r="C1065" s="353"/>
      <c r="D1065" s="353"/>
      <c r="E1065" s="353"/>
    </row>
    <row r="1066" s="354" customFormat="1" customHeight="1" spans="2:5">
      <c r="B1066" s="340"/>
      <c r="C1066" s="353"/>
      <c r="D1066" s="353"/>
      <c r="E1066" s="353"/>
    </row>
    <row r="1067" s="354" customFormat="1" customHeight="1" spans="2:5">
      <c r="B1067" s="340"/>
      <c r="C1067" s="353"/>
      <c r="D1067" s="353"/>
      <c r="E1067" s="353"/>
    </row>
    <row r="1068" s="354" customFormat="1" customHeight="1" spans="2:5">
      <c r="B1068" s="340"/>
      <c r="C1068" s="353"/>
      <c r="D1068" s="353"/>
      <c r="E1068" s="353"/>
    </row>
    <row r="1069" s="354" customFormat="1" customHeight="1" spans="2:5">
      <c r="B1069" s="340"/>
      <c r="C1069" s="353"/>
      <c r="D1069" s="353"/>
      <c r="E1069" s="353"/>
    </row>
    <row r="1070" s="354" customFormat="1" customHeight="1" spans="2:5">
      <c r="B1070" s="340"/>
      <c r="C1070" s="353"/>
      <c r="D1070" s="353"/>
      <c r="E1070" s="353"/>
    </row>
    <row r="1071" s="354" customFormat="1" customHeight="1" spans="2:5">
      <c r="B1071" s="340"/>
      <c r="C1071" s="353"/>
      <c r="D1071" s="353"/>
      <c r="E1071" s="353"/>
    </row>
    <row r="1072" s="354" customFormat="1" customHeight="1" spans="2:5">
      <c r="B1072" s="340"/>
      <c r="C1072" s="353"/>
      <c r="D1072" s="353"/>
      <c r="E1072" s="353"/>
    </row>
    <row r="1073" s="354" customFormat="1" customHeight="1" spans="2:5">
      <c r="B1073" s="340"/>
      <c r="C1073" s="353"/>
      <c r="D1073" s="353"/>
      <c r="E1073" s="353"/>
    </row>
    <row r="1074" s="354" customFormat="1" customHeight="1" spans="2:5">
      <c r="B1074" s="340"/>
      <c r="C1074" s="353"/>
      <c r="D1074" s="353"/>
      <c r="E1074" s="353"/>
    </row>
    <row r="1075" s="354" customFormat="1" customHeight="1" spans="2:5">
      <c r="B1075" s="340"/>
      <c r="C1075" s="353"/>
      <c r="D1075" s="353"/>
      <c r="E1075" s="353"/>
    </row>
    <row r="1076" s="354" customFormat="1" customHeight="1" spans="2:5">
      <c r="B1076" s="340"/>
      <c r="C1076" s="353"/>
      <c r="D1076" s="353"/>
      <c r="E1076" s="353"/>
    </row>
    <row r="1077" s="354" customFormat="1" customHeight="1" spans="2:5">
      <c r="B1077" s="340"/>
      <c r="C1077" s="353"/>
      <c r="D1077" s="353"/>
      <c r="E1077" s="353"/>
    </row>
    <row r="1078" s="354" customFormat="1" customHeight="1" spans="2:5">
      <c r="B1078" s="340"/>
      <c r="C1078" s="353"/>
      <c r="D1078" s="353"/>
      <c r="E1078" s="353"/>
    </row>
    <row r="1079" s="354" customFormat="1" customHeight="1" spans="2:5">
      <c r="B1079" s="340"/>
      <c r="C1079" s="353"/>
      <c r="D1079" s="353"/>
      <c r="E1079" s="353"/>
    </row>
    <row r="1080" s="354" customFormat="1" customHeight="1" spans="2:5">
      <c r="B1080" s="340"/>
      <c r="C1080" s="353"/>
      <c r="D1080" s="353"/>
      <c r="E1080" s="353"/>
    </row>
    <row r="1081" s="354" customFormat="1" customHeight="1" spans="2:5">
      <c r="B1081" s="340"/>
      <c r="C1081" s="353"/>
      <c r="D1081" s="353"/>
      <c r="E1081" s="353"/>
    </row>
    <row r="1082" s="354" customFormat="1" customHeight="1" spans="2:5">
      <c r="B1082" s="340"/>
      <c r="C1082" s="353"/>
      <c r="D1082" s="353"/>
      <c r="E1082" s="353"/>
    </row>
    <row r="1083" s="354" customFormat="1" customHeight="1" spans="2:5">
      <c r="B1083" s="340"/>
      <c r="C1083" s="353"/>
      <c r="D1083" s="353"/>
      <c r="E1083" s="353"/>
    </row>
    <row r="1084" s="354" customFormat="1" customHeight="1" spans="2:5">
      <c r="B1084" s="340"/>
      <c r="C1084" s="353"/>
      <c r="D1084" s="353"/>
      <c r="E1084" s="353"/>
    </row>
    <row r="1085" s="354" customFormat="1" customHeight="1" spans="2:5">
      <c r="B1085" s="340"/>
      <c r="C1085" s="353"/>
      <c r="D1085" s="353"/>
      <c r="E1085" s="353"/>
    </row>
    <row r="1086" s="354" customFormat="1" customHeight="1" spans="2:5">
      <c r="B1086" s="340"/>
      <c r="C1086" s="353"/>
      <c r="D1086" s="353"/>
      <c r="E1086" s="353"/>
    </row>
    <row r="1087" s="354" customFormat="1" customHeight="1" spans="2:5">
      <c r="B1087" s="340"/>
      <c r="C1087" s="353"/>
      <c r="D1087" s="353"/>
      <c r="E1087" s="353"/>
    </row>
    <row r="1088" s="354" customFormat="1" customHeight="1" spans="2:5">
      <c r="B1088" s="340"/>
      <c r="C1088" s="353"/>
      <c r="D1088" s="353"/>
      <c r="E1088" s="353"/>
    </row>
    <row r="1089" s="354" customFormat="1" customHeight="1" spans="2:5">
      <c r="B1089" s="340"/>
      <c r="C1089" s="353"/>
      <c r="D1089" s="353"/>
      <c r="E1089" s="353"/>
    </row>
    <row r="1090" s="354" customFormat="1" customHeight="1" spans="2:5">
      <c r="B1090" s="340"/>
      <c r="C1090" s="353"/>
      <c r="D1090" s="353"/>
      <c r="E1090" s="353"/>
    </row>
    <row r="1091" s="354" customFormat="1" customHeight="1" spans="2:5">
      <c r="B1091" s="340"/>
      <c r="C1091" s="353"/>
      <c r="D1091" s="353"/>
      <c r="E1091" s="353"/>
    </row>
    <row r="1092" s="354" customFormat="1" customHeight="1" spans="2:5">
      <c r="B1092" s="340"/>
      <c r="C1092" s="353"/>
      <c r="D1092" s="353"/>
      <c r="E1092" s="353"/>
    </row>
    <row r="1093" s="354" customFormat="1" customHeight="1" spans="2:5">
      <c r="B1093" s="340"/>
      <c r="C1093" s="353"/>
      <c r="D1093" s="353"/>
      <c r="E1093" s="353"/>
    </row>
    <row r="1094" s="354" customFormat="1" customHeight="1" spans="2:5">
      <c r="B1094" s="340"/>
      <c r="C1094" s="353"/>
      <c r="D1094" s="353"/>
      <c r="E1094" s="353"/>
    </row>
    <row r="1095" s="354" customFormat="1" customHeight="1" spans="2:5">
      <c r="B1095" s="340"/>
      <c r="C1095" s="353"/>
      <c r="D1095" s="353"/>
      <c r="E1095" s="353"/>
    </row>
    <row r="1096" s="354" customFormat="1" customHeight="1" spans="2:5">
      <c r="B1096" s="340"/>
      <c r="C1096" s="353"/>
      <c r="D1096" s="353"/>
      <c r="E1096" s="353"/>
    </row>
    <row r="1097" s="354" customFormat="1" customHeight="1" spans="2:5">
      <c r="B1097" s="340"/>
      <c r="C1097" s="353"/>
      <c r="D1097" s="353"/>
      <c r="E1097" s="353"/>
    </row>
    <row r="1098" s="354" customFormat="1" customHeight="1" spans="2:5">
      <c r="B1098" s="340"/>
      <c r="C1098" s="353"/>
      <c r="D1098" s="353"/>
      <c r="E1098" s="353"/>
    </row>
    <row r="1099" s="354" customFormat="1" customHeight="1" spans="2:5">
      <c r="B1099" s="340"/>
      <c r="C1099" s="353"/>
      <c r="D1099" s="353"/>
      <c r="E1099" s="353"/>
    </row>
    <row r="1100" s="354" customFormat="1" customHeight="1" spans="2:5">
      <c r="B1100" s="340"/>
      <c r="C1100" s="353"/>
      <c r="D1100" s="353"/>
      <c r="E1100" s="353"/>
    </row>
    <row r="1101" s="354" customFormat="1" customHeight="1" spans="2:5">
      <c r="B1101" s="340"/>
      <c r="C1101" s="353"/>
      <c r="D1101" s="353"/>
      <c r="E1101" s="353"/>
    </row>
    <row r="1102" s="354" customFormat="1" customHeight="1" spans="2:5">
      <c r="B1102" s="340"/>
      <c r="C1102" s="353"/>
      <c r="D1102" s="353"/>
      <c r="E1102" s="353"/>
    </row>
    <row r="1103" s="354" customFormat="1" customHeight="1" spans="2:5">
      <c r="B1103" s="340"/>
      <c r="C1103" s="353"/>
      <c r="D1103" s="353"/>
      <c r="E1103" s="353"/>
    </row>
    <row r="1104" s="354" customFormat="1" customHeight="1" spans="2:5">
      <c r="B1104" s="340"/>
      <c r="C1104" s="353"/>
      <c r="D1104" s="353"/>
      <c r="E1104" s="353"/>
    </row>
    <row r="1105" s="354" customFormat="1" customHeight="1" spans="2:5">
      <c r="B1105" s="340"/>
      <c r="C1105" s="353"/>
      <c r="D1105" s="353"/>
      <c r="E1105" s="353"/>
    </row>
    <row r="1106" s="354" customFormat="1" customHeight="1" spans="2:5">
      <c r="B1106" s="340"/>
      <c r="C1106" s="353"/>
      <c r="D1106" s="353"/>
      <c r="E1106" s="353"/>
    </row>
    <row r="1107" s="354" customFormat="1" customHeight="1" spans="2:5">
      <c r="B1107" s="340"/>
      <c r="C1107" s="353"/>
      <c r="D1107" s="353"/>
      <c r="E1107" s="353"/>
    </row>
    <row r="1108" s="354" customFormat="1" customHeight="1" spans="2:5">
      <c r="B1108" s="340"/>
      <c r="C1108" s="353"/>
      <c r="D1108" s="353"/>
      <c r="E1108" s="353"/>
    </row>
    <row r="1109" s="354" customFormat="1" customHeight="1" spans="2:5">
      <c r="B1109" s="340"/>
      <c r="C1109" s="353"/>
      <c r="D1109" s="353"/>
      <c r="E1109" s="353"/>
    </row>
    <row r="1110" s="354" customFormat="1" customHeight="1" spans="2:5">
      <c r="B1110" s="340"/>
      <c r="C1110" s="353"/>
      <c r="D1110" s="353"/>
      <c r="E1110" s="353"/>
    </row>
    <row r="1111" s="354" customFormat="1" customHeight="1" spans="2:5">
      <c r="B1111" s="340"/>
      <c r="C1111" s="353"/>
      <c r="D1111" s="353"/>
      <c r="E1111" s="353"/>
    </row>
    <row r="1112" s="354" customFormat="1" customHeight="1" spans="2:5">
      <c r="B1112" s="340"/>
      <c r="C1112" s="353"/>
      <c r="D1112" s="353"/>
      <c r="E1112" s="353"/>
    </row>
    <row r="1113" s="354" customFormat="1" customHeight="1" spans="2:5">
      <c r="B1113" s="340"/>
      <c r="C1113" s="353"/>
      <c r="D1113" s="353"/>
      <c r="E1113" s="353"/>
    </row>
    <row r="1114" s="354" customFormat="1" customHeight="1" spans="2:5">
      <c r="B1114" s="340"/>
      <c r="C1114" s="353"/>
      <c r="D1114" s="353"/>
      <c r="E1114" s="353"/>
    </row>
    <row r="1115" s="354" customFormat="1" customHeight="1" spans="2:5">
      <c r="B1115" s="340"/>
      <c r="C1115" s="353"/>
      <c r="D1115" s="353"/>
      <c r="E1115" s="353"/>
    </row>
    <row r="1116" s="354" customFormat="1" customHeight="1" spans="2:5">
      <c r="B1116" s="340"/>
      <c r="C1116" s="353"/>
      <c r="D1116" s="353"/>
      <c r="E1116" s="353"/>
    </row>
    <row r="1117" s="354" customFormat="1" customHeight="1" spans="2:5">
      <c r="B1117" s="340"/>
      <c r="C1117" s="353"/>
      <c r="D1117" s="353"/>
      <c r="E1117" s="353"/>
    </row>
    <row r="1118" s="354" customFormat="1" customHeight="1" spans="2:5">
      <c r="B1118" s="340"/>
      <c r="C1118" s="353"/>
      <c r="D1118" s="353"/>
      <c r="E1118" s="353"/>
    </row>
    <row r="1119" s="354" customFormat="1" customHeight="1" spans="2:5">
      <c r="B1119" s="340"/>
      <c r="C1119" s="353"/>
      <c r="D1119" s="353"/>
      <c r="E1119" s="353"/>
    </row>
    <row r="1120" s="354" customFormat="1" customHeight="1" spans="2:5">
      <c r="B1120" s="340"/>
      <c r="C1120" s="353"/>
      <c r="D1120" s="353"/>
      <c r="E1120" s="353"/>
    </row>
    <row r="1121" s="354" customFormat="1" customHeight="1" spans="2:5">
      <c r="B1121" s="340"/>
      <c r="C1121" s="353"/>
      <c r="D1121" s="353"/>
      <c r="E1121" s="353"/>
    </row>
    <row r="1122" s="354" customFormat="1" customHeight="1" spans="2:5">
      <c r="B1122" s="340"/>
      <c r="C1122" s="353"/>
      <c r="D1122" s="353"/>
      <c r="E1122" s="353"/>
    </row>
    <row r="1123" s="354" customFormat="1" customHeight="1" spans="2:5">
      <c r="B1123" s="340"/>
      <c r="C1123" s="353"/>
      <c r="D1123" s="353"/>
      <c r="E1123" s="353"/>
    </row>
    <row r="1124" s="354" customFormat="1" customHeight="1" spans="2:5">
      <c r="B1124" s="340"/>
      <c r="C1124" s="353"/>
      <c r="D1124" s="353"/>
      <c r="E1124" s="353"/>
    </row>
    <row r="1125" s="354" customFormat="1" customHeight="1" spans="2:5">
      <c r="B1125" s="340"/>
      <c r="C1125" s="353"/>
      <c r="D1125" s="353"/>
      <c r="E1125" s="353"/>
    </row>
    <row r="1126" s="354" customFormat="1" customHeight="1" spans="2:5">
      <c r="B1126" s="340"/>
      <c r="C1126" s="353"/>
      <c r="D1126" s="353"/>
      <c r="E1126" s="353"/>
    </row>
    <row r="1127" s="354" customFormat="1" customHeight="1" spans="2:5">
      <c r="B1127" s="340"/>
      <c r="C1127" s="353"/>
      <c r="D1127" s="353"/>
      <c r="E1127" s="353"/>
    </row>
    <row r="1128" s="354" customFormat="1" customHeight="1" spans="2:5">
      <c r="B1128" s="340"/>
      <c r="C1128" s="353"/>
      <c r="D1128" s="353"/>
      <c r="E1128" s="353"/>
    </row>
    <row r="1129" s="354" customFormat="1" customHeight="1" spans="2:5">
      <c r="B1129" s="340"/>
      <c r="C1129" s="353"/>
      <c r="D1129" s="353"/>
      <c r="E1129" s="353"/>
    </row>
    <row r="1130" s="354" customFormat="1" customHeight="1" spans="2:5">
      <c r="B1130" s="340"/>
      <c r="C1130" s="353"/>
      <c r="D1130" s="353"/>
      <c r="E1130" s="353"/>
    </row>
    <row r="1131" s="354" customFormat="1" customHeight="1" spans="2:5">
      <c r="B1131" s="340"/>
      <c r="C1131" s="353"/>
      <c r="D1131" s="353"/>
      <c r="E1131" s="353"/>
    </row>
    <row r="1132" s="354" customFormat="1" customHeight="1" spans="2:5">
      <c r="B1132" s="340"/>
      <c r="C1132" s="353"/>
      <c r="D1132" s="353"/>
      <c r="E1132" s="353"/>
    </row>
    <row r="1133" s="354" customFormat="1" customHeight="1" spans="2:5">
      <c r="B1133" s="340"/>
      <c r="C1133" s="353"/>
      <c r="D1133" s="353"/>
      <c r="E1133" s="353"/>
    </row>
    <row r="1134" s="354" customFormat="1" customHeight="1" spans="2:5">
      <c r="B1134" s="340"/>
      <c r="C1134" s="353"/>
      <c r="D1134" s="353"/>
      <c r="E1134" s="353"/>
    </row>
    <row r="1135" s="354" customFormat="1" customHeight="1" spans="2:5">
      <c r="B1135" s="340"/>
      <c r="C1135" s="353"/>
      <c r="D1135" s="353"/>
      <c r="E1135" s="353"/>
    </row>
    <row r="1136" s="354" customFormat="1" customHeight="1" spans="2:5">
      <c r="B1136" s="340"/>
      <c r="C1136" s="353"/>
      <c r="D1136" s="353"/>
      <c r="E1136" s="353"/>
    </row>
    <row r="1137" s="354" customFormat="1" customHeight="1" spans="2:5">
      <c r="B1137" s="340"/>
      <c r="C1137" s="353"/>
      <c r="D1137" s="353"/>
      <c r="E1137" s="353"/>
    </row>
    <row r="1138" s="354" customFormat="1" customHeight="1" spans="2:5">
      <c r="B1138" s="340"/>
      <c r="C1138" s="353"/>
      <c r="D1138" s="353"/>
      <c r="E1138" s="353"/>
    </row>
    <row r="1139" s="354" customFormat="1" customHeight="1" spans="2:5">
      <c r="B1139" s="340"/>
      <c r="C1139" s="353"/>
      <c r="D1139" s="353"/>
      <c r="E1139" s="353"/>
    </row>
    <row r="1140" s="354" customFormat="1" customHeight="1" spans="2:5">
      <c r="B1140" s="340"/>
      <c r="C1140" s="353"/>
      <c r="D1140" s="353"/>
      <c r="E1140" s="353"/>
    </row>
    <row r="1141" s="354" customFormat="1" customHeight="1" spans="2:5">
      <c r="B1141" s="340"/>
      <c r="C1141" s="353"/>
      <c r="D1141" s="353"/>
      <c r="E1141" s="353"/>
    </row>
    <row r="1142" s="354" customFormat="1" customHeight="1" spans="2:5">
      <c r="B1142" s="340"/>
      <c r="C1142" s="353"/>
      <c r="D1142" s="353"/>
      <c r="E1142" s="353"/>
    </row>
    <row r="1143" s="354" customFormat="1" customHeight="1" spans="2:5">
      <c r="B1143" s="340"/>
      <c r="C1143" s="353"/>
      <c r="D1143" s="353"/>
      <c r="E1143" s="353"/>
    </row>
    <row r="1144" s="354" customFormat="1" customHeight="1" spans="2:5">
      <c r="B1144" s="340"/>
      <c r="C1144" s="353"/>
      <c r="D1144" s="353"/>
      <c r="E1144" s="353"/>
    </row>
    <row r="1145" s="354" customFormat="1" customHeight="1" spans="2:5">
      <c r="B1145" s="340"/>
      <c r="C1145" s="353"/>
      <c r="D1145" s="353"/>
      <c r="E1145" s="353"/>
    </row>
    <row r="1146" s="354" customFormat="1" customHeight="1" spans="2:5">
      <c r="B1146" s="340"/>
      <c r="C1146" s="353"/>
      <c r="D1146" s="353"/>
      <c r="E1146" s="353"/>
    </row>
    <row r="1147" s="354" customFormat="1" customHeight="1" spans="2:5">
      <c r="B1147" s="340"/>
      <c r="C1147" s="353"/>
      <c r="D1147" s="353"/>
      <c r="E1147" s="353"/>
    </row>
    <row r="1148" s="354" customFormat="1" customHeight="1" spans="2:5">
      <c r="B1148" s="340"/>
      <c r="C1148" s="353"/>
      <c r="D1148" s="353"/>
      <c r="E1148" s="353"/>
    </row>
    <row r="1149" s="354" customFormat="1" customHeight="1" spans="2:5">
      <c r="B1149" s="340"/>
      <c r="C1149" s="353"/>
      <c r="D1149" s="353"/>
      <c r="E1149" s="353"/>
    </row>
    <row r="1150" s="354" customFormat="1" customHeight="1" spans="2:5">
      <c r="B1150" s="340"/>
      <c r="C1150" s="353"/>
      <c r="D1150" s="353"/>
      <c r="E1150" s="353"/>
    </row>
    <row r="1151" s="354" customFormat="1" customHeight="1" spans="2:5">
      <c r="B1151" s="340"/>
      <c r="C1151" s="353"/>
      <c r="D1151" s="353"/>
      <c r="E1151" s="353"/>
    </row>
    <row r="1152" s="354" customFormat="1" customHeight="1" spans="2:5">
      <c r="B1152" s="340"/>
      <c r="C1152" s="353"/>
      <c r="D1152" s="353"/>
      <c r="E1152" s="353"/>
    </row>
    <row r="1153" s="354" customFormat="1" customHeight="1" spans="2:5">
      <c r="B1153" s="340"/>
      <c r="C1153" s="353"/>
      <c r="D1153" s="353"/>
      <c r="E1153" s="353"/>
    </row>
    <row r="1154" s="354" customFormat="1" customHeight="1" spans="2:5">
      <c r="B1154" s="340"/>
      <c r="C1154" s="353"/>
      <c r="D1154" s="353"/>
      <c r="E1154" s="353"/>
    </row>
    <row r="1155" s="354" customFormat="1" customHeight="1" spans="2:5">
      <c r="B1155" s="340"/>
      <c r="C1155" s="353"/>
      <c r="D1155" s="353"/>
      <c r="E1155" s="353"/>
    </row>
    <row r="1156" s="354" customFormat="1" customHeight="1" spans="2:5">
      <c r="B1156" s="340"/>
      <c r="C1156" s="353"/>
      <c r="D1156" s="353"/>
      <c r="E1156" s="353"/>
    </row>
    <row r="1157" s="354" customFormat="1" customHeight="1" spans="2:5">
      <c r="B1157" s="340"/>
      <c r="C1157" s="353"/>
      <c r="D1157" s="353"/>
      <c r="E1157" s="353"/>
    </row>
    <row r="1158" s="354" customFormat="1" customHeight="1" spans="2:5">
      <c r="B1158" s="340"/>
      <c r="C1158" s="353"/>
      <c r="D1158" s="353"/>
      <c r="E1158" s="353"/>
    </row>
    <row r="1159" s="354" customFormat="1" customHeight="1" spans="2:5">
      <c r="B1159" s="340"/>
      <c r="C1159" s="353"/>
      <c r="D1159" s="353"/>
      <c r="E1159" s="353"/>
    </row>
    <row r="1160" s="354" customFormat="1" customHeight="1" spans="2:5">
      <c r="B1160" s="340"/>
      <c r="C1160" s="353"/>
      <c r="D1160" s="353"/>
      <c r="E1160" s="353"/>
    </row>
    <row r="1161" s="354" customFormat="1" customHeight="1" spans="2:5">
      <c r="B1161" s="340"/>
      <c r="C1161" s="353"/>
      <c r="D1161" s="353"/>
      <c r="E1161" s="353"/>
    </row>
    <row r="1162" s="354" customFormat="1" customHeight="1" spans="2:5">
      <c r="B1162" s="340"/>
      <c r="C1162" s="353"/>
      <c r="D1162" s="353"/>
      <c r="E1162" s="353"/>
    </row>
    <row r="1163" s="354" customFormat="1" customHeight="1" spans="2:5">
      <c r="B1163" s="340"/>
      <c r="C1163" s="353"/>
      <c r="D1163" s="353"/>
      <c r="E1163" s="353"/>
    </row>
    <row r="1164" s="354" customFormat="1" customHeight="1" spans="2:5">
      <c r="B1164" s="340"/>
      <c r="C1164" s="353"/>
      <c r="D1164" s="353"/>
      <c r="E1164" s="353"/>
    </row>
    <row r="1165" s="354" customFormat="1" customHeight="1" spans="2:5">
      <c r="B1165" s="340"/>
      <c r="C1165" s="353"/>
      <c r="D1165" s="353"/>
      <c r="E1165" s="353"/>
    </row>
    <row r="1166" s="354" customFormat="1" customHeight="1" spans="2:5">
      <c r="B1166" s="340"/>
      <c r="C1166" s="353"/>
      <c r="D1166" s="353"/>
      <c r="E1166" s="353"/>
    </row>
    <row r="1167" s="354" customFormat="1" customHeight="1" spans="2:5">
      <c r="B1167" s="340"/>
      <c r="C1167" s="353"/>
      <c r="D1167" s="353"/>
      <c r="E1167" s="353"/>
    </row>
    <row r="1168" s="354" customFormat="1" customHeight="1" spans="2:5">
      <c r="B1168" s="340"/>
      <c r="C1168" s="353"/>
      <c r="D1168" s="353"/>
      <c r="E1168" s="353"/>
    </row>
    <row r="1169" s="354" customFormat="1" customHeight="1" spans="2:5">
      <c r="B1169" s="340"/>
      <c r="C1169" s="353"/>
      <c r="D1169" s="353"/>
      <c r="E1169" s="353"/>
    </row>
    <row r="1170" s="354" customFormat="1" customHeight="1" spans="2:5">
      <c r="B1170" s="340"/>
      <c r="C1170" s="353"/>
      <c r="D1170" s="353"/>
      <c r="E1170" s="353"/>
    </row>
    <row r="1171" s="354" customFormat="1" customHeight="1" spans="2:5">
      <c r="B1171" s="340"/>
      <c r="C1171" s="353"/>
      <c r="D1171" s="353"/>
      <c r="E1171" s="353"/>
    </row>
    <row r="1172" s="354" customFormat="1" customHeight="1" spans="2:5">
      <c r="B1172" s="340"/>
      <c r="C1172" s="353"/>
      <c r="D1172" s="353"/>
      <c r="E1172" s="353"/>
    </row>
    <row r="1173" s="354" customFormat="1" customHeight="1" spans="2:5">
      <c r="B1173" s="340"/>
      <c r="C1173" s="353"/>
      <c r="D1173" s="353"/>
      <c r="E1173" s="353"/>
    </row>
    <row r="1174" s="354" customFormat="1" customHeight="1" spans="2:5">
      <c r="B1174" s="340"/>
      <c r="C1174" s="353"/>
      <c r="D1174" s="353"/>
      <c r="E1174" s="353"/>
    </row>
    <row r="1175" s="354" customFormat="1" customHeight="1" spans="2:5">
      <c r="B1175" s="340"/>
      <c r="C1175" s="353"/>
      <c r="D1175" s="353"/>
      <c r="E1175" s="353"/>
    </row>
    <row r="1176" s="354" customFormat="1" customHeight="1" spans="2:5">
      <c r="B1176" s="340"/>
      <c r="C1176" s="353"/>
      <c r="D1176" s="353"/>
      <c r="E1176" s="353"/>
    </row>
    <row r="1177" s="354" customFormat="1" customHeight="1" spans="2:5">
      <c r="B1177" s="340"/>
      <c r="C1177" s="353"/>
      <c r="D1177" s="353"/>
      <c r="E1177" s="353"/>
    </row>
    <row r="1178" s="354" customFormat="1" customHeight="1" spans="2:5">
      <c r="B1178" s="340"/>
      <c r="C1178" s="353"/>
      <c r="D1178" s="353"/>
      <c r="E1178" s="353"/>
    </row>
    <row r="1179" s="354" customFormat="1" customHeight="1" spans="2:5">
      <c r="B1179" s="340"/>
      <c r="C1179" s="353"/>
      <c r="D1179" s="353"/>
      <c r="E1179" s="353"/>
    </row>
    <row r="1180" s="354" customFormat="1" customHeight="1" spans="2:5">
      <c r="B1180" s="340"/>
      <c r="C1180" s="353"/>
      <c r="D1180" s="353"/>
      <c r="E1180" s="353"/>
    </row>
    <row r="1181" s="354" customFormat="1" customHeight="1" spans="2:5">
      <c r="B1181" s="340"/>
      <c r="C1181" s="353"/>
      <c r="D1181" s="353"/>
      <c r="E1181" s="353"/>
    </row>
    <row r="1182" s="354" customFormat="1" customHeight="1" spans="2:5">
      <c r="B1182" s="340"/>
      <c r="C1182" s="353"/>
      <c r="D1182" s="353"/>
      <c r="E1182" s="353"/>
    </row>
    <row r="1183" s="354" customFormat="1" customHeight="1" spans="2:5">
      <c r="B1183" s="340"/>
      <c r="C1183" s="353"/>
      <c r="D1183" s="353"/>
      <c r="E1183" s="353"/>
    </row>
    <row r="1184" s="354" customFormat="1" customHeight="1" spans="2:5">
      <c r="B1184" s="340"/>
      <c r="C1184" s="353"/>
      <c r="D1184" s="353"/>
      <c r="E1184" s="353"/>
    </row>
    <row r="1185" s="354" customFormat="1" customHeight="1" spans="2:5">
      <c r="B1185" s="340"/>
      <c r="C1185" s="353"/>
      <c r="D1185" s="353"/>
      <c r="E1185" s="353"/>
    </row>
    <row r="1186" s="354" customFormat="1" customHeight="1" spans="2:5">
      <c r="B1186" s="340"/>
      <c r="C1186" s="353"/>
      <c r="D1186" s="353"/>
      <c r="E1186" s="353"/>
    </row>
    <row r="1187" s="354" customFormat="1" customHeight="1" spans="2:5">
      <c r="B1187" s="340"/>
      <c r="C1187" s="353"/>
      <c r="D1187" s="353"/>
      <c r="E1187" s="353"/>
    </row>
    <row r="1188" s="354" customFormat="1" customHeight="1" spans="2:5">
      <c r="B1188" s="340"/>
      <c r="C1188" s="353"/>
      <c r="D1188" s="353"/>
      <c r="E1188" s="353"/>
    </row>
    <row r="1189" s="354" customFormat="1" customHeight="1" spans="2:5">
      <c r="B1189" s="340"/>
      <c r="C1189" s="353"/>
      <c r="D1189" s="353"/>
      <c r="E1189" s="353"/>
    </row>
    <row r="1190" s="354" customFormat="1" customHeight="1" spans="2:5">
      <c r="B1190" s="340"/>
      <c r="C1190" s="353"/>
      <c r="D1190" s="353"/>
      <c r="E1190" s="353"/>
    </row>
    <row r="1191" s="354" customFormat="1" customHeight="1" spans="2:5">
      <c r="B1191" s="340"/>
      <c r="C1191" s="353"/>
      <c r="D1191" s="353"/>
      <c r="E1191" s="353"/>
    </row>
    <row r="1192" s="354" customFormat="1" customHeight="1" spans="2:5">
      <c r="B1192" s="340"/>
      <c r="C1192" s="353"/>
      <c r="D1192" s="353"/>
      <c r="E1192" s="353"/>
    </row>
    <row r="1193" s="354" customFormat="1" customHeight="1" spans="2:5">
      <c r="B1193" s="340"/>
      <c r="C1193" s="353"/>
      <c r="D1193" s="353"/>
      <c r="E1193" s="353"/>
    </row>
    <row r="1194" s="354" customFormat="1" customHeight="1" spans="2:5">
      <c r="B1194" s="340"/>
      <c r="C1194" s="353"/>
      <c r="D1194" s="353"/>
      <c r="E1194" s="353"/>
    </row>
    <row r="1195" s="354" customFormat="1" customHeight="1" spans="2:5">
      <c r="B1195" s="340"/>
      <c r="C1195" s="353"/>
      <c r="D1195" s="353"/>
      <c r="E1195" s="353"/>
    </row>
    <row r="1196" s="354" customFormat="1" customHeight="1" spans="2:5">
      <c r="B1196" s="340"/>
      <c r="C1196" s="353"/>
      <c r="D1196" s="353"/>
      <c r="E1196" s="353"/>
    </row>
    <row r="1197" s="354" customFormat="1" customHeight="1" spans="2:5">
      <c r="B1197" s="340"/>
      <c r="C1197" s="353"/>
      <c r="D1197" s="353"/>
      <c r="E1197" s="353"/>
    </row>
    <row r="1198" s="354" customFormat="1" customHeight="1" spans="2:5">
      <c r="B1198" s="340"/>
      <c r="C1198" s="353"/>
      <c r="D1198" s="353"/>
      <c r="E1198" s="353"/>
    </row>
    <row r="1199" s="354" customFormat="1" customHeight="1" spans="2:5">
      <c r="B1199" s="340"/>
      <c r="C1199" s="353"/>
      <c r="D1199" s="353"/>
      <c r="E1199" s="353"/>
    </row>
    <row r="1200" s="354" customFormat="1" customHeight="1" spans="2:5">
      <c r="B1200" s="340"/>
      <c r="C1200" s="353"/>
      <c r="D1200" s="353"/>
      <c r="E1200" s="353"/>
    </row>
    <row r="1201" s="354" customFormat="1" customHeight="1" spans="2:5">
      <c r="B1201" s="340"/>
      <c r="C1201" s="353"/>
      <c r="D1201" s="353"/>
      <c r="E1201" s="353"/>
    </row>
    <row r="1202" s="354" customFormat="1" customHeight="1" spans="2:5">
      <c r="B1202" s="340"/>
      <c r="C1202" s="353"/>
      <c r="D1202" s="353"/>
      <c r="E1202" s="353"/>
    </row>
    <row r="1203" s="354" customFormat="1" customHeight="1" spans="2:5">
      <c r="B1203" s="340"/>
      <c r="C1203" s="353"/>
      <c r="D1203" s="353"/>
      <c r="E1203" s="353"/>
    </row>
    <row r="1204" s="354" customFormat="1" customHeight="1" spans="2:5">
      <c r="B1204" s="340"/>
      <c r="C1204" s="353"/>
      <c r="D1204" s="353"/>
      <c r="E1204" s="353"/>
    </row>
    <row r="1205" s="354" customFormat="1" customHeight="1" spans="2:5">
      <c r="B1205" s="340"/>
      <c r="C1205" s="353"/>
      <c r="D1205" s="353"/>
      <c r="E1205" s="353"/>
    </row>
    <row r="1206" s="354" customFormat="1" customHeight="1" spans="2:5">
      <c r="B1206" s="340"/>
      <c r="C1206" s="353"/>
      <c r="D1206" s="353"/>
      <c r="E1206" s="353"/>
    </row>
    <row r="1207" s="354" customFormat="1" customHeight="1" spans="2:5">
      <c r="B1207" s="340"/>
      <c r="C1207" s="353"/>
      <c r="D1207" s="353"/>
      <c r="E1207" s="353"/>
    </row>
    <row r="1208" s="354" customFormat="1" customHeight="1" spans="2:5">
      <c r="B1208" s="340"/>
      <c r="C1208" s="353"/>
      <c r="D1208" s="353"/>
      <c r="E1208" s="353"/>
    </row>
    <row r="1209" s="354" customFormat="1" customHeight="1" spans="2:5">
      <c r="B1209" s="340"/>
      <c r="C1209" s="353"/>
      <c r="D1209" s="353"/>
      <c r="E1209" s="353"/>
    </row>
    <row r="1210" s="354" customFormat="1" customHeight="1" spans="2:5">
      <c r="B1210" s="340"/>
      <c r="C1210" s="353"/>
      <c r="D1210" s="353"/>
      <c r="E1210" s="353"/>
    </row>
    <row r="1211" s="354" customFormat="1" customHeight="1" spans="2:5">
      <c r="B1211" s="340"/>
      <c r="C1211" s="353"/>
      <c r="D1211" s="353"/>
      <c r="E1211" s="353"/>
    </row>
    <row r="1212" s="354" customFormat="1" customHeight="1" spans="2:5">
      <c r="B1212" s="340"/>
      <c r="C1212" s="353"/>
      <c r="D1212" s="353"/>
      <c r="E1212" s="353"/>
    </row>
    <row r="1213" s="354" customFormat="1" customHeight="1" spans="2:5">
      <c r="B1213" s="340"/>
      <c r="C1213" s="353"/>
      <c r="D1213" s="353"/>
      <c r="E1213" s="353"/>
    </row>
    <row r="1214" s="354" customFormat="1" customHeight="1" spans="2:5">
      <c r="B1214" s="340"/>
      <c r="C1214" s="353"/>
      <c r="D1214" s="353"/>
      <c r="E1214" s="353"/>
    </row>
    <row r="1215" s="354" customFormat="1" customHeight="1" spans="2:5">
      <c r="B1215" s="340"/>
      <c r="C1215" s="353"/>
      <c r="D1215" s="353"/>
      <c r="E1215" s="353"/>
    </row>
    <row r="1216" s="354" customFormat="1" customHeight="1" spans="2:5">
      <c r="B1216" s="340"/>
      <c r="C1216" s="353"/>
      <c r="D1216" s="353"/>
      <c r="E1216" s="353"/>
    </row>
    <row r="1217" s="354" customFormat="1" customHeight="1" spans="2:5">
      <c r="B1217" s="340"/>
      <c r="C1217" s="353"/>
      <c r="D1217" s="353"/>
      <c r="E1217" s="353"/>
    </row>
    <row r="1218" s="354" customFormat="1" customHeight="1" spans="2:5">
      <c r="B1218" s="340"/>
      <c r="C1218" s="353"/>
      <c r="D1218" s="353"/>
      <c r="E1218" s="353"/>
    </row>
    <row r="1219" s="354" customFormat="1" customHeight="1" spans="2:5">
      <c r="B1219" s="340"/>
      <c r="C1219" s="353"/>
      <c r="D1219" s="353"/>
      <c r="E1219" s="353"/>
    </row>
    <row r="1220" s="354" customFormat="1" customHeight="1" spans="2:5">
      <c r="B1220" s="340"/>
      <c r="C1220" s="353"/>
      <c r="D1220" s="353"/>
      <c r="E1220" s="353"/>
    </row>
    <row r="1221" s="354" customFormat="1" customHeight="1" spans="2:5">
      <c r="B1221" s="340"/>
      <c r="C1221" s="353"/>
      <c r="D1221" s="353"/>
      <c r="E1221" s="353"/>
    </row>
    <row r="1222" s="354" customFormat="1" customHeight="1" spans="2:5">
      <c r="B1222" s="340"/>
      <c r="C1222" s="353"/>
      <c r="D1222" s="353"/>
      <c r="E1222" s="353"/>
    </row>
    <row r="1223" s="354" customFormat="1" customHeight="1" spans="2:5">
      <c r="B1223" s="340"/>
      <c r="C1223" s="353"/>
      <c r="D1223" s="353"/>
      <c r="E1223" s="353"/>
    </row>
    <row r="1224" s="354" customFormat="1" customHeight="1" spans="2:5">
      <c r="B1224" s="340"/>
      <c r="C1224" s="353"/>
      <c r="D1224" s="353"/>
      <c r="E1224" s="353"/>
    </row>
    <row r="1225" s="354" customFormat="1" customHeight="1" spans="2:5">
      <c r="B1225" s="340"/>
      <c r="C1225" s="353"/>
      <c r="D1225" s="353"/>
      <c r="E1225" s="353"/>
    </row>
    <row r="1226" s="354" customFormat="1" customHeight="1" spans="2:5">
      <c r="B1226" s="340"/>
      <c r="C1226" s="353"/>
      <c r="D1226" s="353"/>
      <c r="E1226" s="353"/>
    </row>
    <row r="1227" s="354" customFormat="1" customHeight="1" spans="2:5">
      <c r="B1227" s="340"/>
      <c r="C1227" s="353"/>
      <c r="D1227" s="353"/>
      <c r="E1227" s="353"/>
    </row>
    <row r="1228" s="354" customFormat="1" customHeight="1" spans="2:5">
      <c r="B1228" s="340"/>
      <c r="C1228" s="353"/>
      <c r="D1228" s="353"/>
      <c r="E1228" s="353"/>
    </row>
    <row r="1229" s="354" customFormat="1" customHeight="1" spans="2:5">
      <c r="B1229" s="340"/>
      <c r="C1229" s="353"/>
      <c r="D1229" s="353"/>
      <c r="E1229" s="353"/>
    </row>
    <row r="1230" s="354" customFormat="1" customHeight="1" spans="2:5">
      <c r="B1230" s="340"/>
      <c r="C1230" s="353"/>
      <c r="D1230" s="353"/>
      <c r="E1230" s="353"/>
    </row>
    <row r="1231" s="354" customFormat="1" customHeight="1" spans="2:5">
      <c r="B1231" s="340"/>
      <c r="C1231" s="353"/>
      <c r="D1231" s="353"/>
      <c r="E1231" s="353"/>
    </row>
    <row r="1232" s="354" customFormat="1" customHeight="1" spans="2:5">
      <c r="B1232" s="340"/>
      <c r="C1232" s="353"/>
      <c r="D1232" s="353"/>
      <c r="E1232" s="353"/>
    </row>
    <row r="1233" s="354" customFormat="1" customHeight="1" spans="2:5">
      <c r="B1233" s="340"/>
      <c r="C1233" s="353"/>
      <c r="D1233" s="353"/>
      <c r="E1233" s="353"/>
    </row>
    <row r="1234" s="354" customFormat="1" customHeight="1" spans="2:5">
      <c r="B1234" s="340"/>
      <c r="C1234" s="353"/>
      <c r="D1234" s="353"/>
      <c r="E1234" s="353"/>
    </row>
    <row r="1235" s="354" customFormat="1" customHeight="1" spans="2:5">
      <c r="B1235" s="340"/>
      <c r="C1235" s="353"/>
      <c r="D1235" s="353"/>
      <c r="E1235" s="353"/>
    </row>
    <row r="1236" s="354" customFormat="1" customHeight="1" spans="2:5">
      <c r="B1236" s="340"/>
      <c r="C1236" s="353"/>
      <c r="D1236" s="353"/>
      <c r="E1236" s="353"/>
    </row>
    <row r="1237" s="354" customFormat="1" customHeight="1" spans="2:5">
      <c r="B1237" s="340"/>
      <c r="C1237" s="353"/>
      <c r="D1237" s="353"/>
      <c r="E1237" s="353"/>
    </row>
    <row r="1238" s="354" customFormat="1" customHeight="1" spans="2:5">
      <c r="B1238" s="340"/>
      <c r="C1238" s="353"/>
      <c r="D1238" s="353"/>
      <c r="E1238" s="353"/>
    </row>
    <row r="1239" s="354" customFormat="1" customHeight="1" spans="2:5">
      <c r="B1239" s="340"/>
      <c r="C1239" s="353"/>
      <c r="D1239" s="353"/>
      <c r="E1239" s="353"/>
    </row>
    <row r="1240" s="354" customFormat="1" customHeight="1" spans="2:5">
      <c r="B1240" s="340"/>
      <c r="C1240" s="353"/>
      <c r="D1240" s="353"/>
      <c r="E1240" s="353"/>
    </row>
    <row r="1241" s="354" customFormat="1" customHeight="1" spans="2:5">
      <c r="B1241" s="340"/>
      <c r="C1241" s="353"/>
      <c r="D1241" s="353"/>
      <c r="E1241" s="353"/>
    </row>
    <row r="1242" s="354" customFormat="1" customHeight="1" spans="2:5">
      <c r="B1242" s="340"/>
      <c r="C1242" s="353"/>
      <c r="D1242" s="353"/>
      <c r="E1242" s="353"/>
    </row>
    <row r="1243" s="354" customFormat="1" customHeight="1" spans="2:5">
      <c r="B1243" s="340"/>
      <c r="C1243" s="353"/>
      <c r="D1243" s="353"/>
      <c r="E1243" s="353"/>
    </row>
    <row r="1244" s="354" customFormat="1" customHeight="1" spans="2:5">
      <c r="B1244" s="340"/>
      <c r="C1244" s="353"/>
      <c r="D1244" s="353"/>
      <c r="E1244" s="353"/>
    </row>
    <row r="1245" s="354" customFormat="1" customHeight="1" spans="2:5">
      <c r="B1245" s="340"/>
      <c r="C1245" s="353"/>
      <c r="D1245" s="353"/>
      <c r="E1245" s="353"/>
    </row>
    <row r="1246" s="354" customFormat="1" customHeight="1" spans="2:5">
      <c r="B1246" s="340"/>
      <c r="C1246" s="353"/>
      <c r="D1246" s="353"/>
      <c r="E1246" s="353"/>
    </row>
    <row r="1247" s="354" customFormat="1" customHeight="1" spans="2:5">
      <c r="B1247" s="340"/>
      <c r="C1247" s="353"/>
      <c r="D1247" s="353"/>
      <c r="E1247" s="353"/>
    </row>
    <row r="1248" s="354" customFormat="1" customHeight="1" spans="2:5">
      <c r="B1248" s="340"/>
      <c r="C1248" s="353"/>
      <c r="D1248" s="353"/>
      <c r="E1248" s="353"/>
    </row>
    <row r="1249" s="354" customFormat="1" customHeight="1" spans="2:5">
      <c r="B1249" s="340"/>
      <c r="C1249" s="353"/>
      <c r="D1249" s="353"/>
      <c r="E1249" s="353"/>
    </row>
    <row r="1250" s="354" customFormat="1" customHeight="1" spans="2:5">
      <c r="B1250" s="340"/>
      <c r="C1250" s="353"/>
      <c r="D1250" s="353"/>
      <c r="E1250" s="353"/>
    </row>
    <row r="1251" s="354" customFormat="1" customHeight="1" spans="2:5">
      <c r="B1251" s="340"/>
      <c r="C1251" s="353"/>
      <c r="D1251" s="353"/>
      <c r="E1251" s="353"/>
    </row>
    <row r="1252" s="354" customFormat="1" customHeight="1" spans="2:5">
      <c r="B1252" s="340"/>
      <c r="C1252" s="353"/>
      <c r="D1252" s="353"/>
      <c r="E1252" s="353"/>
    </row>
    <row r="1253" s="354" customFormat="1" customHeight="1" spans="2:5">
      <c r="B1253" s="340"/>
      <c r="C1253" s="353"/>
      <c r="D1253" s="353"/>
      <c r="E1253" s="353"/>
    </row>
    <row r="1254" s="354" customFormat="1" customHeight="1" spans="2:5">
      <c r="B1254" s="340"/>
      <c r="C1254" s="353"/>
      <c r="D1254" s="353"/>
      <c r="E1254" s="353"/>
    </row>
    <row r="1255" s="354" customFormat="1" customHeight="1" spans="2:5">
      <c r="B1255" s="340"/>
      <c r="C1255" s="353"/>
      <c r="D1255" s="353"/>
      <c r="E1255" s="353"/>
    </row>
    <row r="1256" s="354" customFormat="1" customHeight="1" spans="2:5">
      <c r="B1256" s="340"/>
      <c r="C1256" s="353"/>
      <c r="D1256" s="353"/>
      <c r="E1256" s="353"/>
    </row>
    <row r="1257" s="354" customFormat="1" customHeight="1" spans="2:5">
      <c r="B1257" s="340"/>
      <c r="C1257" s="353"/>
      <c r="D1257" s="353"/>
      <c r="E1257" s="353"/>
    </row>
    <row r="1258" s="354" customFormat="1" customHeight="1" spans="2:5">
      <c r="B1258" s="340"/>
      <c r="C1258" s="353"/>
      <c r="D1258" s="353"/>
      <c r="E1258" s="353"/>
    </row>
    <row r="1259" s="354" customFormat="1" customHeight="1" spans="2:5">
      <c r="B1259" s="340"/>
      <c r="C1259" s="353"/>
      <c r="D1259" s="353"/>
      <c r="E1259" s="353"/>
    </row>
    <row r="1260" s="354" customFormat="1" customHeight="1" spans="2:5">
      <c r="B1260" s="340"/>
      <c r="C1260" s="353"/>
      <c r="D1260" s="353"/>
      <c r="E1260" s="353"/>
    </row>
    <row r="1261" s="354" customFormat="1" customHeight="1" spans="2:5">
      <c r="B1261" s="340"/>
      <c r="C1261" s="353"/>
      <c r="D1261" s="353"/>
      <c r="E1261" s="353"/>
    </row>
    <row r="1262" s="354" customFormat="1" customHeight="1" spans="2:5">
      <c r="B1262" s="340"/>
      <c r="C1262" s="353"/>
      <c r="D1262" s="353"/>
      <c r="E1262" s="353"/>
    </row>
    <row r="1263" s="354" customFormat="1" customHeight="1" spans="2:5">
      <c r="B1263" s="340"/>
      <c r="C1263" s="353"/>
      <c r="D1263" s="353"/>
      <c r="E1263" s="353"/>
    </row>
    <row r="1264" s="354" customFormat="1" customHeight="1" spans="2:5">
      <c r="B1264" s="340"/>
      <c r="C1264" s="353"/>
      <c r="D1264" s="353"/>
      <c r="E1264" s="353"/>
    </row>
    <row r="1265" s="354" customFormat="1" customHeight="1" spans="2:5">
      <c r="B1265" s="340"/>
      <c r="C1265" s="353"/>
      <c r="D1265" s="353"/>
      <c r="E1265" s="353"/>
    </row>
    <row r="1266" s="354" customFormat="1" customHeight="1" spans="2:5">
      <c r="B1266" s="340"/>
      <c r="C1266" s="353"/>
      <c r="D1266" s="353"/>
      <c r="E1266" s="353"/>
    </row>
    <row r="1267" s="354" customFormat="1" customHeight="1" spans="2:5">
      <c r="B1267" s="340"/>
      <c r="C1267" s="353"/>
      <c r="D1267" s="353"/>
      <c r="E1267" s="353"/>
    </row>
    <row r="1268" s="354" customFormat="1" customHeight="1" spans="2:5">
      <c r="B1268" s="340"/>
      <c r="C1268" s="353"/>
      <c r="D1268" s="353"/>
      <c r="E1268" s="353"/>
    </row>
    <row r="1269" s="354" customFormat="1" customHeight="1" spans="2:5">
      <c r="B1269" s="340"/>
      <c r="C1269" s="353"/>
      <c r="D1269" s="353"/>
      <c r="E1269" s="353"/>
    </row>
    <row r="1270" s="354" customFormat="1" customHeight="1" spans="2:5">
      <c r="B1270" s="340"/>
      <c r="C1270" s="353"/>
      <c r="D1270" s="353"/>
      <c r="E1270" s="353"/>
    </row>
    <row r="1271" s="354" customFormat="1" customHeight="1" spans="2:5">
      <c r="B1271" s="340"/>
      <c r="C1271" s="353"/>
      <c r="D1271" s="353"/>
      <c r="E1271" s="353"/>
    </row>
    <row r="1272" s="354" customFormat="1" customHeight="1" spans="2:5">
      <c r="B1272" s="340"/>
      <c r="C1272" s="353"/>
      <c r="D1272" s="353"/>
      <c r="E1272" s="353"/>
    </row>
    <row r="1273" s="354" customFormat="1" customHeight="1" spans="2:5">
      <c r="B1273" s="340"/>
      <c r="C1273" s="353"/>
      <c r="D1273" s="353"/>
      <c r="E1273" s="353"/>
    </row>
    <row r="1274" s="354" customFormat="1" customHeight="1" spans="2:5">
      <c r="B1274" s="340"/>
      <c r="C1274" s="353"/>
      <c r="D1274" s="353"/>
      <c r="E1274" s="353"/>
    </row>
    <row r="1275" s="354" customFormat="1" customHeight="1" spans="2:5">
      <c r="B1275" s="340"/>
      <c r="C1275" s="353"/>
      <c r="D1275" s="353"/>
      <c r="E1275" s="353"/>
    </row>
    <row r="1276" s="354" customFormat="1" customHeight="1" spans="2:5">
      <c r="B1276" s="340"/>
      <c r="C1276" s="353"/>
      <c r="D1276" s="353"/>
      <c r="E1276" s="353"/>
    </row>
    <row r="1277" s="354" customFormat="1" customHeight="1" spans="2:5">
      <c r="B1277" s="340"/>
      <c r="C1277" s="353"/>
      <c r="D1277" s="353"/>
      <c r="E1277" s="353"/>
    </row>
    <row r="1278" s="354" customFormat="1" customHeight="1" spans="2:5">
      <c r="B1278" s="340"/>
      <c r="C1278" s="353"/>
      <c r="D1278" s="353"/>
      <c r="E1278" s="353"/>
    </row>
    <row r="1279" s="354" customFormat="1" customHeight="1" spans="2:5">
      <c r="B1279" s="340"/>
      <c r="C1279" s="353"/>
      <c r="D1279" s="353"/>
      <c r="E1279" s="353"/>
    </row>
    <row r="1280" s="354" customFormat="1" customHeight="1" spans="2:5">
      <c r="B1280" s="340"/>
      <c r="C1280" s="353"/>
      <c r="D1280" s="353"/>
      <c r="E1280" s="353"/>
    </row>
    <row r="1281" s="354" customFormat="1" customHeight="1" spans="2:5">
      <c r="B1281" s="340"/>
      <c r="C1281" s="353"/>
      <c r="D1281" s="353"/>
      <c r="E1281" s="353"/>
    </row>
    <row r="1282" s="354" customFormat="1" customHeight="1" spans="2:5">
      <c r="B1282" s="340"/>
      <c r="C1282" s="353"/>
      <c r="D1282" s="353"/>
      <c r="E1282" s="353"/>
    </row>
    <row r="1283" s="354" customFormat="1" customHeight="1" spans="2:5">
      <c r="B1283" s="340"/>
      <c r="C1283" s="353"/>
      <c r="D1283" s="353"/>
      <c r="E1283" s="353"/>
    </row>
    <row r="1284" s="354" customFormat="1" customHeight="1" spans="2:5">
      <c r="B1284" s="340"/>
      <c r="C1284" s="353"/>
      <c r="D1284" s="353"/>
      <c r="E1284" s="353"/>
    </row>
    <row r="1285" s="354" customFormat="1" customHeight="1" spans="2:5">
      <c r="B1285" s="340"/>
      <c r="C1285" s="353"/>
      <c r="D1285" s="353"/>
      <c r="E1285" s="353"/>
    </row>
    <row r="1286" s="354" customFormat="1" customHeight="1" spans="2:5">
      <c r="B1286" s="340"/>
      <c r="C1286" s="353"/>
      <c r="D1286" s="353"/>
      <c r="E1286" s="353"/>
    </row>
    <row r="1287" s="354" customFormat="1" customHeight="1" spans="2:5">
      <c r="B1287" s="340"/>
      <c r="C1287" s="353"/>
      <c r="D1287" s="353"/>
      <c r="E1287" s="353"/>
    </row>
    <row r="1288" s="354" customFormat="1" customHeight="1" spans="2:5">
      <c r="B1288" s="340"/>
      <c r="C1288" s="353"/>
      <c r="D1288" s="353"/>
      <c r="E1288" s="353"/>
    </row>
    <row r="1289" s="354" customFormat="1" customHeight="1" spans="2:5">
      <c r="B1289" s="340"/>
      <c r="C1289" s="353"/>
      <c r="D1289" s="353"/>
      <c r="E1289" s="353"/>
    </row>
    <row r="1290" s="354" customFormat="1" customHeight="1" spans="2:5">
      <c r="B1290" s="340"/>
      <c r="C1290" s="353"/>
      <c r="D1290" s="353"/>
      <c r="E1290" s="353"/>
    </row>
    <row r="1291" s="354" customFormat="1" customHeight="1" spans="2:5">
      <c r="B1291" s="340"/>
      <c r="C1291" s="353"/>
      <c r="D1291" s="353"/>
      <c r="E1291" s="353"/>
    </row>
    <row r="1292" s="354" customFormat="1" customHeight="1" spans="2:5">
      <c r="B1292" s="340"/>
      <c r="C1292" s="353"/>
      <c r="D1292" s="353"/>
      <c r="E1292" s="353"/>
    </row>
    <row r="1293" s="354" customFormat="1" customHeight="1" spans="2:5">
      <c r="B1293" s="340"/>
      <c r="C1293" s="353"/>
      <c r="D1293" s="353"/>
      <c r="E1293" s="353"/>
    </row>
    <row r="1294" s="354" customFormat="1" customHeight="1" spans="2:5">
      <c r="B1294" s="340"/>
      <c r="C1294" s="353"/>
      <c r="D1294" s="353"/>
      <c r="E1294" s="353"/>
    </row>
    <row r="1295" s="354" customFormat="1" customHeight="1" spans="2:5">
      <c r="B1295" s="340"/>
      <c r="C1295" s="353"/>
      <c r="D1295" s="353"/>
      <c r="E1295" s="353"/>
    </row>
    <row r="1296" s="354" customFormat="1" customHeight="1" spans="2:5">
      <c r="B1296" s="340"/>
      <c r="C1296" s="353"/>
      <c r="D1296" s="353"/>
      <c r="E1296" s="353"/>
    </row>
    <row r="1297" s="354" customFormat="1" customHeight="1" spans="2:5">
      <c r="B1297" s="340"/>
      <c r="C1297" s="353"/>
      <c r="D1297" s="353"/>
      <c r="E1297" s="353"/>
    </row>
    <row r="1298" s="354" customFormat="1" customHeight="1" spans="2:5">
      <c r="B1298" s="340"/>
      <c r="C1298" s="353"/>
      <c r="D1298" s="353"/>
      <c r="E1298" s="353"/>
    </row>
    <row r="1299" s="354" customFormat="1" customHeight="1" spans="2:5">
      <c r="B1299" s="340"/>
      <c r="C1299" s="353"/>
      <c r="D1299" s="353"/>
      <c r="E1299" s="353"/>
    </row>
    <row r="1300" s="354" customFormat="1" customHeight="1" spans="2:5">
      <c r="B1300" s="340"/>
      <c r="C1300" s="353"/>
      <c r="D1300" s="353"/>
      <c r="E1300" s="353"/>
    </row>
    <row r="1301" s="354" customFormat="1" customHeight="1" spans="2:5">
      <c r="B1301" s="340"/>
      <c r="C1301" s="353"/>
      <c r="D1301" s="353"/>
      <c r="E1301" s="353"/>
    </row>
    <row r="1302" s="354" customFormat="1" customHeight="1" spans="2:5">
      <c r="B1302" s="340"/>
      <c r="C1302" s="353"/>
      <c r="D1302" s="353"/>
      <c r="E1302" s="353"/>
    </row>
    <row r="1303" s="354" customFormat="1" customHeight="1" spans="2:5">
      <c r="B1303" s="340"/>
      <c r="C1303" s="353"/>
      <c r="D1303" s="353"/>
      <c r="E1303" s="353"/>
    </row>
    <row r="1304" s="354" customFormat="1" customHeight="1" spans="2:5">
      <c r="B1304" s="340"/>
      <c r="C1304" s="353"/>
      <c r="D1304" s="353"/>
      <c r="E1304" s="353"/>
    </row>
    <row r="1305" s="354" customFormat="1" customHeight="1" spans="2:5">
      <c r="B1305" s="340"/>
      <c r="C1305" s="353"/>
      <c r="D1305" s="353"/>
      <c r="E1305" s="353"/>
    </row>
    <row r="1306" s="354" customFormat="1" customHeight="1" spans="2:5">
      <c r="B1306" s="340"/>
      <c r="C1306" s="353"/>
      <c r="D1306" s="353"/>
      <c r="E1306" s="353"/>
    </row>
    <row r="1307" s="354" customFormat="1" customHeight="1" spans="2:5">
      <c r="B1307" s="340"/>
      <c r="C1307" s="353"/>
      <c r="D1307" s="353"/>
      <c r="E1307" s="353"/>
    </row>
    <row r="1308" s="354" customFormat="1" customHeight="1" spans="2:5">
      <c r="B1308" s="340"/>
      <c r="C1308" s="353"/>
      <c r="D1308" s="353"/>
      <c r="E1308" s="353"/>
    </row>
    <row r="1309" s="354" customFormat="1" customHeight="1" spans="2:5">
      <c r="B1309" s="340"/>
      <c r="C1309" s="353"/>
      <c r="D1309" s="353"/>
      <c r="E1309" s="353"/>
    </row>
    <row r="1310" s="354" customFormat="1" customHeight="1" spans="2:5">
      <c r="B1310" s="340"/>
      <c r="C1310" s="353"/>
      <c r="D1310" s="353"/>
      <c r="E1310" s="353"/>
    </row>
    <row r="1311" s="354" customFormat="1" customHeight="1" spans="2:5">
      <c r="B1311" s="340"/>
      <c r="C1311" s="353"/>
      <c r="D1311" s="353"/>
      <c r="E1311" s="353"/>
    </row>
    <row r="1312" s="354" customFormat="1" customHeight="1" spans="2:5">
      <c r="B1312" s="340"/>
      <c r="C1312" s="353"/>
      <c r="D1312" s="353"/>
      <c r="E1312" s="353"/>
    </row>
    <row r="1313" s="354" customFormat="1" customHeight="1" spans="2:5">
      <c r="B1313" s="340"/>
      <c r="C1313" s="353"/>
      <c r="D1313" s="353"/>
      <c r="E1313" s="353"/>
    </row>
    <row r="1314" s="354" customFormat="1" customHeight="1" spans="2:5">
      <c r="B1314" s="340"/>
      <c r="C1314" s="353"/>
      <c r="D1314" s="353"/>
      <c r="E1314" s="353"/>
    </row>
    <row r="1315" s="354" customFormat="1" customHeight="1" spans="2:5">
      <c r="B1315" s="340"/>
      <c r="C1315" s="353"/>
      <c r="D1315" s="353"/>
      <c r="E1315" s="353"/>
    </row>
    <row r="1316" s="354" customFormat="1" customHeight="1" spans="2:5">
      <c r="B1316" s="340"/>
      <c r="C1316" s="353"/>
      <c r="D1316" s="353"/>
      <c r="E1316" s="353"/>
    </row>
    <row r="1317" s="354" customFormat="1" customHeight="1" spans="2:5">
      <c r="B1317" s="340"/>
      <c r="C1317" s="353"/>
      <c r="D1317" s="353"/>
      <c r="E1317" s="353"/>
    </row>
    <row r="1318" s="354" customFormat="1" customHeight="1" spans="2:5">
      <c r="B1318" s="340"/>
      <c r="C1318" s="353"/>
      <c r="D1318" s="353"/>
      <c r="E1318" s="353"/>
    </row>
    <row r="1319" s="354" customFormat="1" customHeight="1" spans="2:5">
      <c r="B1319" s="340"/>
      <c r="C1319" s="353"/>
      <c r="D1319" s="353"/>
      <c r="E1319" s="353"/>
    </row>
    <row r="1320" s="354" customFormat="1" customHeight="1" spans="2:5">
      <c r="B1320" s="340"/>
      <c r="C1320" s="353"/>
      <c r="D1320" s="353"/>
      <c r="E1320" s="353"/>
    </row>
    <row r="1321" s="354" customFormat="1" customHeight="1" spans="2:5">
      <c r="B1321" s="340"/>
      <c r="C1321" s="353"/>
      <c r="D1321" s="353"/>
      <c r="E1321" s="353"/>
    </row>
    <row r="1322" s="354" customFormat="1" customHeight="1" spans="2:5">
      <c r="B1322" s="340"/>
      <c r="C1322" s="353"/>
      <c r="D1322" s="353"/>
      <c r="E1322" s="353"/>
    </row>
    <row r="1323" s="354" customFormat="1" customHeight="1" spans="2:5">
      <c r="B1323" s="340"/>
      <c r="C1323" s="353"/>
      <c r="D1323" s="353"/>
      <c r="E1323" s="353"/>
    </row>
    <row r="1324" s="354" customFormat="1" customHeight="1" spans="2:5">
      <c r="B1324" s="340"/>
      <c r="C1324" s="353"/>
      <c r="D1324" s="353"/>
      <c r="E1324" s="353"/>
    </row>
    <row r="1325" s="354" customFormat="1" customHeight="1" spans="2:5">
      <c r="B1325" s="340"/>
      <c r="C1325" s="353"/>
      <c r="D1325" s="353"/>
      <c r="E1325" s="353"/>
    </row>
    <row r="1326" s="354" customFormat="1" customHeight="1" spans="2:5">
      <c r="B1326" s="340"/>
      <c r="C1326" s="353"/>
      <c r="D1326" s="353"/>
      <c r="E1326" s="353"/>
    </row>
    <row r="1327" s="354" customFormat="1" customHeight="1" spans="2:5">
      <c r="B1327" s="340"/>
      <c r="C1327" s="353"/>
      <c r="D1327" s="353"/>
      <c r="E1327" s="353"/>
    </row>
    <row r="1328" s="354" customFormat="1" customHeight="1" spans="2:5">
      <c r="B1328" s="340"/>
      <c r="C1328" s="353"/>
      <c r="D1328" s="353"/>
      <c r="E1328" s="353"/>
    </row>
    <row r="1329" s="354" customFormat="1" customHeight="1" spans="2:5">
      <c r="B1329" s="340"/>
      <c r="C1329" s="353"/>
      <c r="D1329" s="353"/>
      <c r="E1329" s="353"/>
    </row>
    <row r="1330" s="354" customFormat="1" customHeight="1" spans="2:5">
      <c r="B1330" s="340"/>
      <c r="C1330" s="353"/>
      <c r="D1330" s="353"/>
      <c r="E1330" s="353"/>
    </row>
    <row r="1331" s="354" customFormat="1" customHeight="1" spans="2:5">
      <c r="B1331" s="340"/>
      <c r="C1331" s="353"/>
      <c r="D1331" s="353"/>
      <c r="E1331" s="353"/>
    </row>
    <row r="1332" s="354" customFormat="1" customHeight="1" spans="2:5">
      <c r="B1332" s="340"/>
      <c r="C1332" s="353"/>
      <c r="D1332" s="353"/>
      <c r="E1332" s="353"/>
    </row>
    <row r="1333" s="354" customFormat="1" customHeight="1" spans="2:5">
      <c r="B1333" s="340"/>
      <c r="C1333" s="353"/>
      <c r="D1333" s="353"/>
      <c r="E1333" s="353"/>
    </row>
    <row r="1334" s="354" customFormat="1" customHeight="1" spans="2:5">
      <c r="B1334" s="340"/>
      <c r="C1334" s="353"/>
      <c r="D1334" s="353"/>
      <c r="E1334" s="353"/>
    </row>
    <row r="1335" s="354" customFormat="1" customHeight="1" spans="2:5">
      <c r="B1335" s="340"/>
      <c r="C1335" s="353"/>
      <c r="D1335" s="353"/>
      <c r="E1335" s="353"/>
    </row>
    <row r="1336" s="354" customFormat="1" customHeight="1" spans="2:5">
      <c r="B1336" s="340"/>
      <c r="C1336" s="353"/>
      <c r="D1336" s="353"/>
      <c r="E1336" s="353"/>
    </row>
    <row r="1337" s="354" customFormat="1" customHeight="1" spans="2:5">
      <c r="B1337" s="340"/>
      <c r="C1337" s="353"/>
      <c r="D1337" s="353"/>
      <c r="E1337" s="353"/>
    </row>
    <row r="1338" s="354" customFormat="1" customHeight="1" spans="2:5">
      <c r="B1338" s="340"/>
      <c r="C1338" s="353"/>
      <c r="D1338" s="353"/>
      <c r="E1338" s="353"/>
    </row>
    <row r="1339" s="354" customFormat="1" customHeight="1" spans="2:5">
      <c r="B1339" s="340"/>
      <c r="C1339" s="353"/>
      <c r="D1339" s="353"/>
      <c r="E1339" s="353"/>
    </row>
    <row r="1340" s="354" customFormat="1" customHeight="1" spans="2:5">
      <c r="B1340" s="340"/>
      <c r="C1340" s="353"/>
      <c r="D1340" s="353"/>
      <c r="E1340" s="353"/>
    </row>
    <row r="1341" s="354" customFormat="1" customHeight="1" spans="2:5">
      <c r="B1341" s="340"/>
      <c r="C1341" s="353"/>
      <c r="D1341" s="353"/>
      <c r="E1341" s="353"/>
    </row>
    <row r="1342" s="354" customFormat="1" customHeight="1" spans="2:5">
      <c r="B1342" s="340"/>
      <c r="C1342" s="353"/>
      <c r="D1342" s="353"/>
      <c r="E1342" s="353"/>
    </row>
    <row r="1343" s="354" customFormat="1" customHeight="1" spans="2:5">
      <c r="B1343" s="340"/>
      <c r="C1343" s="353"/>
      <c r="D1343" s="353"/>
      <c r="E1343" s="353"/>
    </row>
    <row r="1344" s="354" customFormat="1" customHeight="1" spans="2:5">
      <c r="B1344" s="340"/>
      <c r="C1344" s="353"/>
      <c r="D1344" s="353"/>
      <c r="E1344" s="353"/>
    </row>
    <row r="1345" s="354" customFormat="1" customHeight="1" spans="2:5">
      <c r="B1345" s="340"/>
      <c r="C1345" s="353"/>
      <c r="D1345" s="353"/>
      <c r="E1345" s="353"/>
    </row>
    <row r="1346" s="354" customFormat="1" customHeight="1" spans="2:5">
      <c r="B1346" s="340"/>
      <c r="C1346" s="353"/>
      <c r="D1346" s="353"/>
      <c r="E1346" s="353"/>
    </row>
    <row r="1347" s="354" customFormat="1" customHeight="1" spans="2:5">
      <c r="B1347" s="340"/>
      <c r="C1347" s="353"/>
      <c r="D1347" s="353"/>
      <c r="E1347" s="353"/>
    </row>
    <row r="1348" s="354" customFormat="1" customHeight="1" spans="2:5">
      <c r="B1348" s="340"/>
      <c r="C1348" s="353"/>
      <c r="D1348" s="353"/>
      <c r="E1348" s="353"/>
    </row>
    <row r="1349" s="354" customFormat="1" customHeight="1" spans="2:5">
      <c r="B1349" s="340"/>
      <c r="C1349" s="353"/>
      <c r="D1349" s="353"/>
      <c r="E1349" s="353"/>
    </row>
    <row r="1350" s="354" customFormat="1" customHeight="1" spans="2:5">
      <c r="B1350" s="340"/>
      <c r="C1350" s="353"/>
      <c r="D1350" s="353"/>
      <c r="E1350" s="353"/>
    </row>
    <row r="1351" s="354" customFormat="1" customHeight="1" spans="2:5">
      <c r="B1351" s="340"/>
      <c r="C1351" s="353"/>
      <c r="D1351" s="353"/>
      <c r="E1351" s="353"/>
    </row>
    <row r="1352" s="354" customFormat="1" customHeight="1" spans="2:5">
      <c r="B1352" s="340"/>
      <c r="C1352" s="353"/>
      <c r="D1352" s="353"/>
      <c r="E1352" s="353"/>
    </row>
    <row r="1353" s="354" customFormat="1" customHeight="1" spans="2:5">
      <c r="B1353" s="340"/>
      <c r="C1353" s="353"/>
      <c r="D1353" s="353"/>
      <c r="E1353" s="353"/>
    </row>
    <row r="1354" s="354" customFormat="1" customHeight="1" spans="2:5">
      <c r="B1354" s="340"/>
      <c r="C1354" s="353"/>
      <c r="D1354" s="353"/>
      <c r="E1354" s="353"/>
    </row>
    <row r="1355" s="354" customFormat="1" customHeight="1" spans="2:5">
      <c r="B1355" s="340"/>
      <c r="C1355" s="353"/>
      <c r="D1355" s="353"/>
      <c r="E1355" s="353"/>
    </row>
    <row r="1356" s="354" customFormat="1" customHeight="1" spans="2:5">
      <c r="B1356" s="340"/>
      <c r="C1356" s="353"/>
      <c r="D1356" s="353"/>
      <c r="E1356" s="353"/>
    </row>
    <row r="1357" s="354" customFormat="1" customHeight="1" spans="2:5">
      <c r="B1357" s="340"/>
      <c r="C1357" s="353"/>
      <c r="D1357" s="353"/>
      <c r="E1357" s="353"/>
    </row>
    <row r="1358" s="354" customFormat="1" customHeight="1" spans="2:5">
      <c r="B1358" s="340"/>
      <c r="C1358" s="353"/>
      <c r="D1358" s="353"/>
      <c r="E1358" s="353"/>
    </row>
    <row r="1359" s="354" customFormat="1" customHeight="1" spans="2:5">
      <c r="B1359" s="340"/>
      <c r="C1359" s="353"/>
      <c r="D1359" s="353"/>
      <c r="E1359" s="353"/>
    </row>
    <row r="1360" s="354" customFormat="1" customHeight="1" spans="2:5">
      <c r="B1360" s="340"/>
      <c r="C1360" s="353"/>
      <c r="D1360" s="353"/>
      <c r="E1360" s="353"/>
    </row>
    <row r="1361" s="354" customFormat="1" customHeight="1" spans="2:5">
      <c r="B1361" s="340"/>
      <c r="C1361" s="353"/>
      <c r="D1361" s="353"/>
      <c r="E1361" s="353"/>
    </row>
    <row r="1362" s="354" customFormat="1" customHeight="1" spans="2:5">
      <c r="B1362" s="340"/>
      <c r="C1362" s="353"/>
      <c r="D1362" s="353"/>
      <c r="E1362" s="353"/>
    </row>
    <row r="1363" s="354" customFormat="1" customHeight="1" spans="2:5">
      <c r="B1363" s="340"/>
      <c r="C1363" s="353"/>
      <c r="D1363" s="353"/>
      <c r="E1363" s="353"/>
    </row>
    <row r="1364" s="354" customFormat="1" customHeight="1" spans="2:5">
      <c r="B1364" s="340"/>
      <c r="C1364" s="353"/>
      <c r="D1364" s="353"/>
      <c r="E1364" s="353"/>
    </row>
    <row r="1365" s="354" customFormat="1" customHeight="1" spans="2:5">
      <c r="B1365" s="340"/>
      <c r="C1365" s="353"/>
      <c r="D1365" s="353"/>
      <c r="E1365" s="353"/>
    </row>
    <row r="1366" s="354" customFormat="1" customHeight="1" spans="2:5">
      <c r="B1366" s="340"/>
      <c r="C1366" s="353"/>
      <c r="D1366" s="353"/>
      <c r="E1366" s="353"/>
    </row>
    <row r="1367" s="354" customFormat="1" customHeight="1" spans="2:5">
      <c r="B1367" s="340"/>
      <c r="C1367" s="353"/>
      <c r="D1367" s="353"/>
      <c r="E1367" s="353"/>
    </row>
    <row r="1368" s="354" customFormat="1" customHeight="1" spans="2:5">
      <c r="B1368" s="340"/>
      <c r="C1368" s="353"/>
      <c r="D1368" s="353"/>
      <c r="E1368" s="353"/>
    </row>
    <row r="1369" s="354" customFormat="1" customHeight="1" spans="2:5">
      <c r="B1369" s="340"/>
      <c r="C1369" s="353"/>
      <c r="D1369" s="353"/>
      <c r="E1369" s="353"/>
    </row>
    <row r="1370" s="354" customFormat="1" customHeight="1" spans="2:5">
      <c r="B1370" s="340"/>
      <c r="C1370" s="353"/>
      <c r="D1370" s="353"/>
      <c r="E1370" s="353"/>
    </row>
    <row r="1371" s="354" customFormat="1" customHeight="1" spans="2:5">
      <c r="B1371" s="340"/>
      <c r="C1371" s="353"/>
      <c r="D1371" s="353"/>
      <c r="E1371" s="353"/>
    </row>
    <row r="1372" s="354" customFormat="1" customHeight="1" spans="2:5">
      <c r="B1372" s="340"/>
      <c r="C1372" s="353"/>
      <c r="D1372" s="353"/>
      <c r="E1372" s="353"/>
    </row>
    <row r="1373" s="354" customFormat="1" customHeight="1" spans="2:5">
      <c r="B1373" s="340"/>
      <c r="C1373" s="353"/>
      <c r="D1373" s="353"/>
      <c r="E1373" s="353"/>
    </row>
    <row r="1374" s="354" customFormat="1" customHeight="1" spans="2:5">
      <c r="B1374" s="340"/>
      <c r="C1374" s="353"/>
      <c r="D1374" s="353"/>
      <c r="E1374" s="353"/>
    </row>
    <row r="1375" s="354" customFormat="1" customHeight="1" spans="2:5">
      <c r="B1375" s="340"/>
      <c r="C1375" s="353"/>
      <c r="D1375" s="353"/>
      <c r="E1375" s="353"/>
    </row>
    <row r="1376" s="354" customFormat="1" customHeight="1" spans="2:5">
      <c r="B1376" s="340"/>
      <c r="C1376" s="353"/>
      <c r="D1376" s="353"/>
      <c r="E1376" s="353"/>
    </row>
    <row r="1377" s="354" customFormat="1" customHeight="1" spans="2:5">
      <c r="B1377" s="340"/>
      <c r="C1377" s="353"/>
      <c r="D1377" s="353"/>
      <c r="E1377" s="353"/>
    </row>
    <row r="1378" s="354" customFormat="1" customHeight="1" spans="2:5">
      <c r="B1378" s="340"/>
      <c r="C1378" s="353"/>
      <c r="D1378" s="353"/>
      <c r="E1378" s="353"/>
    </row>
    <row r="1379" s="354" customFormat="1" customHeight="1" spans="2:5">
      <c r="B1379" s="340"/>
      <c r="C1379" s="353"/>
      <c r="D1379" s="353"/>
      <c r="E1379" s="353"/>
    </row>
    <row r="1380" s="354" customFormat="1" customHeight="1" spans="2:5">
      <c r="B1380" s="340"/>
      <c r="C1380" s="353"/>
      <c r="D1380" s="353"/>
      <c r="E1380" s="353"/>
    </row>
    <row r="1381" s="354" customFormat="1" customHeight="1" spans="2:5">
      <c r="B1381" s="340"/>
      <c r="C1381" s="353"/>
      <c r="D1381" s="353"/>
      <c r="E1381" s="353"/>
    </row>
    <row r="1382" s="354" customFormat="1" customHeight="1" spans="2:5">
      <c r="B1382" s="340"/>
      <c r="C1382" s="353"/>
      <c r="D1382" s="353"/>
      <c r="E1382" s="353"/>
    </row>
    <row r="1383" s="354" customFormat="1" customHeight="1" spans="2:5">
      <c r="B1383" s="340"/>
      <c r="C1383" s="353"/>
      <c r="D1383" s="353"/>
      <c r="E1383" s="353"/>
    </row>
    <row r="1384" s="354" customFormat="1" customHeight="1" spans="2:5">
      <c r="B1384" s="340"/>
      <c r="C1384" s="353"/>
      <c r="D1384" s="353"/>
      <c r="E1384" s="353"/>
    </row>
    <row r="1385" s="354" customFormat="1" customHeight="1" spans="2:5">
      <c r="B1385" s="340"/>
      <c r="C1385" s="353"/>
      <c r="D1385" s="353"/>
      <c r="E1385" s="353"/>
    </row>
    <row r="1386" s="354" customFormat="1" customHeight="1" spans="2:5">
      <c r="B1386" s="340"/>
      <c r="C1386" s="353"/>
      <c r="D1386" s="353"/>
      <c r="E1386" s="353"/>
    </row>
    <row r="1387" s="354" customFormat="1" customHeight="1" spans="2:5">
      <c r="B1387" s="340"/>
      <c r="C1387" s="353"/>
      <c r="D1387" s="353"/>
      <c r="E1387" s="353"/>
    </row>
    <row r="1388" s="354" customFormat="1" customHeight="1" spans="2:5">
      <c r="B1388" s="340"/>
      <c r="C1388" s="353"/>
      <c r="D1388" s="353"/>
      <c r="E1388" s="353"/>
    </row>
    <row r="1389" s="354" customFormat="1" customHeight="1" spans="2:5">
      <c r="B1389" s="340"/>
      <c r="C1389" s="353"/>
      <c r="D1389" s="353"/>
      <c r="E1389" s="353"/>
    </row>
    <row r="1390" s="354" customFormat="1" customHeight="1" spans="2:5">
      <c r="B1390" s="340"/>
      <c r="C1390" s="353"/>
      <c r="D1390" s="353"/>
      <c r="E1390" s="353"/>
    </row>
    <row r="1391" s="354" customFormat="1" customHeight="1" spans="2:5">
      <c r="B1391" s="340"/>
      <c r="C1391" s="353"/>
      <c r="D1391" s="353"/>
      <c r="E1391" s="353"/>
    </row>
    <row r="1392" s="354" customFormat="1" customHeight="1" spans="2:5">
      <c r="B1392" s="340"/>
      <c r="C1392" s="353"/>
      <c r="D1392" s="353"/>
      <c r="E1392" s="353"/>
    </row>
    <row r="1393" s="354" customFormat="1" customHeight="1" spans="2:5">
      <c r="B1393" s="340"/>
      <c r="C1393" s="353"/>
      <c r="D1393" s="353"/>
      <c r="E1393" s="353"/>
    </row>
    <row r="1394" s="354" customFormat="1" customHeight="1" spans="2:5">
      <c r="B1394" s="340"/>
      <c r="C1394" s="353"/>
      <c r="D1394" s="353"/>
      <c r="E1394" s="353"/>
    </row>
    <row r="1395" s="354" customFormat="1" customHeight="1" spans="2:5">
      <c r="B1395" s="340"/>
      <c r="C1395" s="353"/>
      <c r="D1395" s="353"/>
      <c r="E1395" s="353"/>
    </row>
    <row r="1396" s="354" customFormat="1" customHeight="1" spans="2:5">
      <c r="B1396" s="340"/>
      <c r="C1396" s="353"/>
      <c r="D1396" s="353"/>
      <c r="E1396" s="353"/>
    </row>
    <row r="1397" s="354" customFormat="1" customHeight="1" spans="2:5">
      <c r="B1397" s="340"/>
      <c r="C1397" s="353"/>
      <c r="D1397" s="353"/>
      <c r="E1397" s="353"/>
    </row>
    <row r="1398" s="354" customFormat="1" customHeight="1" spans="2:5">
      <c r="B1398" s="340"/>
      <c r="C1398" s="353"/>
      <c r="D1398" s="353"/>
      <c r="E1398" s="353"/>
    </row>
    <row r="1399" s="354" customFormat="1" customHeight="1" spans="2:5">
      <c r="B1399" s="340"/>
      <c r="C1399" s="353"/>
      <c r="D1399" s="353"/>
      <c r="E1399" s="353"/>
    </row>
    <row r="1400" s="354" customFormat="1" customHeight="1" spans="2:5">
      <c r="B1400" s="340"/>
      <c r="C1400" s="353"/>
      <c r="D1400" s="353"/>
      <c r="E1400" s="353"/>
    </row>
    <row r="1401" s="354" customFormat="1" customHeight="1" spans="2:5">
      <c r="B1401" s="340"/>
      <c r="C1401" s="353"/>
      <c r="D1401" s="353"/>
      <c r="E1401" s="353"/>
    </row>
    <row r="1402" s="354" customFormat="1" customHeight="1" spans="2:5">
      <c r="B1402" s="340"/>
      <c r="C1402" s="353"/>
      <c r="D1402" s="353"/>
      <c r="E1402" s="353"/>
    </row>
    <row r="1403" s="354" customFormat="1" customHeight="1" spans="2:5">
      <c r="B1403" s="340"/>
      <c r="C1403" s="353"/>
      <c r="D1403" s="353"/>
      <c r="E1403" s="353"/>
    </row>
    <row r="1404" s="354" customFormat="1" customHeight="1" spans="2:5">
      <c r="B1404" s="340"/>
      <c r="C1404" s="353"/>
      <c r="D1404" s="353"/>
      <c r="E1404" s="353"/>
    </row>
    <row r="1405" s="354" customFormat="1" customHeight="1" spans="2:5">
      <c r="B1405" s="340"/>
      <c r="C1405" s="353"/>
      <c r="D1405" s="353"/>
      <c r="E1405" s="353"/>
    </row>
    <row r="1406" s="354" customFormat="1" customHeight="1" spans="2:5">
      <c r="B1406" s="340"/>
      <c r="C1406" s="353"/>
      <c r="D1406" s="353"/>
      <c r="E1406" s="353"/>
    </row>
    <row r="1407" s="354" customFormat="1" customHeight="1" spans="2:5">
      <c r="B1407" s="340"/>
      <c r="C1407" s="353"/>
      <c r="D1407" s="353"/>
      <c r="E1407" s="353"/>
    </row>
    <row r="1408" s="354" customFormat="1" customHeight="1" spans="2:5">
      <c r="B1408" s="340"/>
      <c r="C1408" s="353"/>
      <c r="D1408" s="353"/>
      <c r="E1408" s="353"/>
    </row>
    <row r="1409" s="354" customFormat="1" customHeight="1" spans="2:5">
      <c r="B1409" s="340"/>
      <c r="C1409" s="353"/>
      <c r="D1409" s="353"/>
      <c r="E1409" s="353"/>
    </row>
    <row r="1410" s="354" customFormat="1" customHeight="1" spans="2:5">
      <c r="B1410" s="340"/>
      <c r="C1410" s="353"/>
      <c r="D1410" s="353"/>
      <c r="E1410" s="353"/>
    </row>
    <row r="1411" s="354" customFormat="1" customHeight="1" spans="2:5">
      <c r="B1411" s="340"/>
      <c r="C1411" s="353"/>
      <c r="D1411" s="353"/>
      <c r="E1411" s="353"/>
    </row>
    <row r="1412" s="354" customFormat="1" customHeight="1" spans="2:5">
      <c r="B1412" s="340"/>
      <c r="C1412" s="353"/>
      <c r="D1412" s="353"/>
      <c r="E1412" s="353"/>
    </row>
    <row r="1413" s="354" customFormat="1" customHeight="1" spans="2:5">
      <c r="B1413" s="340"/>
      <c r="C1413" s="353"/>
      <c r="D1413" s="353"/>
      <c r="E1413" s="353"/>
    </row>
    <row r="1414" s="354" customFormat="1" customHeight="1" spans="2:5">
      <c r="B1414" s="340"/>
      <c r="C1414" s="353"/>
      <c r="D1414" s="353"/>
      <c r="E1414" s="353"/>
    </row>
    <row r="1415" s="354" customFormat="1" customHeight="1" spans="2:5">
      <c r="B1415" s="340"/>
      <c r="C1415" s="353"/>
      <c r="D1415" s="353"/>
      <c r="E1415" s="353"/>
    </row>
    <row r="1416" s="354" customFormat="1" customHeight="1" spans="2:5">
      <c r="B1416" s="340"/>
      <c r="C1416" s="353"/>
      <c r="D1416" s="353"/>
      <c r="E1416" s="353"/>
    </row>
    <row r="1417" s="354" customFormat="1" customHeight="1" spans="2:5">
      <c r="B1417" s="340"/>
      <c r="C1417" s="353"/>
      <c r="D1417" s="353"/>
      <c r="E1417" s="353"/>
    </row>
    <row r="1418" s="354" customFormat="1" customHeight="1" spans="2:5">
      <c r="B1418" s="340"/>
      <c r="C1418" s="353"/>
      <c r="D1418" s="353"/>
      <c r="E1418" s="353"/>
    </row>
    <row r="1419" s="354" customFormat="1" customHeight="1" spans="2:5">
      <c r="B1419" s="340"/>
      <c r="C1419" s="353"/>
      <c r="D1419" s="353"/>
      <c r="E1419" s="353"/>
    </row>
    <row r="1420" s="354" customFormat="1" customHeight="1" spans="2:5">
      <c r="B1420" s="340"/>
      <c r="C1420" s="353"/>
      <c r="D1420" s="353"/>
      <c r="E1420" s="353"/>
    </row>
    <row r="1421" s="354" customFormat="1" customHeight="1" spans="2:5">
      <c r="B1421" s="340"/>
      <c r="C1421" s="353"/>
      <c r="D1421" s="353"/>
      <c r="E1421" s="353"/>
    </row>
    <row r="1422" s="354" customFormat="1" customHeight="1" spans="2:5">
      <c r="B1422" s="340"/>
      <c r="C1422" s="353"/>
      <c r="D1422" s="353"/>
      <c r="E1422" s="353"/>
    </row>
    <row r="1423" s="354" customFormat="1" customHeight="1" spans="2:5">
      <c r="B1423" s="340"/>
      <c r="C1423" s="353"/>
      <c r="D1423" s="353"/>
      <c r="E1423" s="353"/>
    </row>
    <row r="1424" s="354" customFormat="1" customHeight="1" spans="2:5">
      <c r="B1424" s="340"/>
      <c r="C1424" s="353"/>
      <c r="D1424" s="353"/>
      <c r="E1424" s="353"/>
    </row>
    <row r="1425" s="354" customFormat="1" customHeight="1" spans="2:5">
      <c r="B1425" s="340"/>
      <c r="C1425" s="353"/>
      <c r="D1425" s="353"/>
      <c r="E1425" s="353"/>
    </row>
    <row r="1426" s="354" customFormat="1" customHeight="1" spans="2:5">
      <c r="B1426" s="340"/>
      <c r="C1426" s="353"/>
      <c r="D1426" s="353"/>
      <c r="E1426" s="353"/>
    </row>
    <row r="1427" s="354" customFormat="1" customHeight="1" spans="2:5">
      <c r="B1427" s="340"/>
      <c r="C1427" s="353"/>
      <c r="D1427" s="353"/>
      <c r="E1427" s="353"/>
    </row>
    <row r="1428" s="354" customFormat="1" customHeight="1" spans="2:5">
      <c r="B1428" s="340"/>
      <c r="C1428" s="353"/>
      <c r="D1428" s="353"/>
      <c r="E1428" s="353"/>
    </row>
    <row r="1429" s="354" customFormat="1" customHeight="1" spans="2:5">
      <c r="B1429" s="340"/>
      <c r="C1429" s="353"/>
      <c r="D1429" s="353"/>
      <c r="E1429" s="353"/>
    </row>
    <row r="1430" s="354" customFormat="1" customHeight="1" spans="2:5">
      <c r="B1430" s="340"/>
      <c r="C1430" s="353"/>
      <c r="D1430" s="353"/>
      <c r="E1430" s="353"/>
    </row>
    <row r="1431" s="354" customFormat="1" customHeight="1" spans="2:5">
      <c r="B1431" s="340"/>
      <c r="C1431" s="353"/>
      <c r="D1431" s="353"/>
      <c r="E1431" s="353"/>
    </row>
    <row r="1432" s="354" customFormat="1" customHeight="1" spans="2:5">
      <c r="B1432" s="340"/>
      <c r="C1432" s="353"/>
      <c r="D1432" s="353"/>
      <c r="E1432" s="353"/>
    </row>
    <row r="1433" s="354" customFormat="1" customHeight="1" spans="2:5">
      <c r="B1433" s="340"/>
      <c r="C1433" s="353"/>
      <c r="D1433" s="353"/>
      <c r="E1433" s="353"/>
    </row>
    <row r="1434" s="354" customFormat="1" customHeight="1" spans="2:5">
      <c r="B1434" s="340"/>
      <c r="C1434" s="353"/>
      <c r="D1434" s="353"/>
      <c r="E1434" s="353"/>
    </row>
    <row r="1435" s="354" customFormat="1" customHeight="1" spans="2:5">
      <c r="B1435" s="340"/>
      <c r="C1435" s="353"/>
      <c r="D1435" s="353"/>
      <c r="E1435" s="353"/>
    </row>
    <row r="1436" s="354" customFormat="1" customHeight="1" spans="2:5">
      <c r="B1436" s="340"/>
      <c r="C1436" s="353"/>
      <c r="D1436" s="353"/>
      <c r="E1436" s="353"/>
    </row>
    <row r="1437" s="354" customFormat="1" customHeight="1" spans="2:5">
      <c r="B1437" s="340"/>
      <c r="C1437" s="353"/>
      <c r="D1437" s="353"/>
      <c r="E1437" s="353"/>
    </row>
    <row r="1438" s="354" customFormat="1" customHeight="1" spans="2:5">
      <c r="B1438" s="340"/>
      <c r="C1438" s="353"/>
      <c r="D1438" s="353"/>
      <c r="E1438" s="353"/>
    </row>
    <row r="1439" s="354" customFormat="1" customHeight="1" spans="2:5">
      <c r="B1439" s="340"/>
      <c r="C1439" s="353"/>
      <c r="D1439" s="353"/>
      <c r="E1439" s="353"/>
    </row>
    <row r="1440" s="354" customFormat="1" customHeight="1" spans="2:5">
      <c r="B1440" s="340"/>
      <c r="C1440" s="353"/>
      <c r="D1440" s="353"/>
      <c r="E1440" s="353"/>
    </row>
    <row r="1441" s="354" customFormat="1" customHeight="1" spans="2:5">
      <c r="B1441" s="340"/>
      <c r="C1441" s="353"/>
      <c r="D1441" s="353"/>
      <c r="E1441" s="353"/>
    </row>
    <row r="1442" s="354" customFormat="1" customHeight="1" spans="2:5">
      <c r="B1442" s="340"/>
      <c r="C1442" s="353"/>
      <c r="D1442" s="353"/>
      <c r="E1442" s="353"/>
    </row>
    <row r="1443" s="354" customFormat="1" customHeight="1" spans="2:5">
      <c r="B1443" s="340"/>
      <c r="C1443" s="353"/>
      <c r="D1443" s="353"/>
      <c r="E1443" s="353"/>
    </row>
    <row r="1444" s="354" customFormat="1" customHeight="1" spans="2:5">
      <c r="B1444" s="340"/>
      <c r="C1444" s="353"/>
      <c r="D1444" s="353"/>
      <c r="E1444" s="353"/>
    </row>
    <row r="1445" s="354" customFormat="1" customHeight="1" spans="2:5">
      <c r="B1445" s="340"/>
      <c r="C1445" s="353"/>
      <c r="D1445" s="353"/>
      <c r="E1445" s="353"/>
    </row>
    <row r="1446" s="354" customFormat="1" customHeight="1" spans="2:5">
      <c r="B1446" s="340"/>
      <c r="C1446" s="353"/>
      <c r="D1446" s="353"/>
      <c r="E1446" s="353"/>
    </row>
    <row r="1447" s="354" customFormat="1" customHeight="1" spans="2:5">
      <c r="B1447" s="340"/>
      <c r="C1447" s="353"/>
      <c r="D1447" s="353"/>
      <c r="E1447" s="353"/>
    </row>
    <row r="1448" s="354" customFormat="1" customHeight="1" spans="2:5">
      <c r="B1448" s="340"/>
      <c r="C1448" s="353"/>
      <c r="D1448" s="353"/>
      <c r="E1448" s="353"/>
    </row>
    <row r="1449" s="354" customFormat="1" customHeight="1" spans="2:5">
      <c r="B1449" s="340"/>
      <c r="C1449" s="353"/>
      <c r="D1449" s="353"/>
      <c r="E1449" s="353"/>
    </row>
    <row r="1450" s="354" customFormat="1" customHeight="1" spans="2:5">
      <c r="B1450" s="340"/>
      <c r="C1450" s="353"/>
      <c r="D1450" s="353"/>
      <c r="E1450" s="353"/>
    </row>
    <row r="1451" s="354" customFormat="1" customHeight="1" spans="2:5">
      <c r="B1451" s="340"/>
      <c r="C1451" s="353"/>
      <c r="D1451" s="353"/>
      <c r="E1451" s="353"/>
    </row>
    <row r="1452" s="354" customFormat="1" customHeight="1" spans="2:5">
      <c r="B1452" s="340"/>
      <c r="C1452" s="353"/>
      <c r="D1452" s="353"/>
      <c r="E1452" s="353"/>
    </row>
    <row r="1453" s="354" customFormat="1" customHeight="1" spans="2:5">
      <c r="B1453" s="340"/>
      <c r="C1453" s="353"/>
      <c r="D1453" s="353"/>
      <c r="E1453" s="353"/>
    </row>
    <row r="1454" s="354" customFormat="1" customHeight="1" spans="2:5">
      <c r="B1454" s="340"/>
      <c r="C1454" s="353"/>
      <c r="D1454" s="353"/>
      <c r="E1454" s="353"/>
    </row>
    <row r="1455" s="354" customFormat="1" customHeight="1" spans="2:5">
      <c r="B1455" s="340"/>
      <c r="C1455" s="353"/>
      <c r="D1455" s="353"/>
      <c r="E1455" s="353"/>
    </row>
    <row r="1456" s="354" customFormat="1" customHeight="1" spans="2:5">
      <c r="B1456" s="340"/>
      <c r="C1456" s="353"/>
      <c r="D1456" s="353"/>
      <c r="E1456" s="353"/>
    </row>
    <row r="1457" s="354" customFormat="1" customHeight="1" spans="2:5">
      <c r="B1457" s="340"/>
      <c r="C1457" s="353"/>
      <c r="D1457" s="353"/>
      <c r="E1457" s="353"/>
    </row>
    <row r="1458" s="354" customFormat="1" customHeight="1" spans="2:5">
      <c r="B1458" s="340"/>
      <c r="C1458" s="353"/>
      <c r="D1458" s="353"/>
      <c r="E1458" s="353"/>
    </row>
    <row r="1459" s="354" customFormat="1" customHeight="1" spans="2:5">
      <c r="B1459" s="340"/>
      <c r="C1459" s="353"/>
      <c r="D1459" s="353"/>
      <c r="E1459" s="353"/>
    </row>
    <row r="1460" s="354" customFormat="1" customHeight="1" spans="2:5">
      <c r="B1460" s="340"/>
      <c r="C1460" s="353"/>
      <c r="D1460" s="353"/>
      <c r="E1460" s="353"/>
    </row>
    <row r="1461" s="354" customFormat="1" customHeight="1" spans="2:5">
      <c r="B1461" s="340"/>
      <c r="C1461" s="353"/>
      <c r="D1461" s="353"/>
      <c r="E1461" s="353"/>
    </row>
    <row r="1462" s="354" customFormat="1" customHeight="1" spans="2:5">
      <c r="B1462" s="340"/>
      <c r="C1462" s="353"/>
      <c r="D1462" s="353"/>
      <c r="E1462" s="353"/>
    </row>
    <row r="1463" s="354" customFormat="1" customHeight="1" spans="2:5">
      <c r="B1463" s="340"/>
      <c r="C1463" s="353"/>
      <c r="D1463" s="353"/>
      <c r="E1463" s="353"/>
    </row>
    <row r="1464" s="354" customFormat="1" customHeight="1" spans="2:5">
      <c r="B1464" s="340"/>
      <c r="C1464" s="353"/>
      <c r="D1464" s="353"/>
      <c r="E1464" s="353"/>
    </row>
    <row r="1465" s="354" customFormat="1" customHeight="1" spans="2:5">
      <c r="B1465" s="340"/>
      <c r="C1465" s="353"/>
      <c r="D1465" s="353"/>
      <c r="E1465" s="353"/>
    </row>
    <row r="1466" s="354" customFormat="1" customHeight="1" spans="2:5">
      <c r="B1466" s="340"/>
      <c r="C1466" s="353"/>
      <c r="D1466" s="353"/>
      <c r="E1466" s="353"/>
    </row>
    <row r="1467" s="354" customFormat="1" customHeight="1" spans="2:5">
      <c r="B1467" s="340"/>
      <c r="C1467" s="353"/>
      <c r="D1467" s="353"/>
      <c r="E1467" s="353"/>
    </row>
    <row r="1468" s="354" customFormat="1" customHeight="1" spans="2:5">
      <c r="B1468" s="340"/>
      <c r="C1468" s="353"/>
      <c r="D1468" s="353"/>
      <c r="E1468" s="353"/>
    </row>
    <row r="1469" s="354" customFormat="1" customHeight="1" spans="2:5">
      <c r="B1469" s="340"/>
      <c r="C1469" s="353"/>
      <c r="D1469" s="353"/>
      <c r="E1469" s="353"/>
    </row>
    <row r="1470" s="354" customFormat="1" customHeight="1" spans="2:5">
      <c r="B1470" s="340"/>
      <c r="C1470" s="353"/>
      <c r="D1470" s="353"/>
      <c r="E1470" s="353"/>
    </row>
    <row r="1471" s="354" customFormat="1" customHeight="1" spans="2:5">
      <c r="B1471" s="340"/>
      <c r="C1471" s="353"/>
      <c r="D1471" s="353"/>
      <c r="E1471" s="353"/>
    </row>
    <row r="1472" s="354" customFormat="1" customHeight="1" spans="2:5">
      <c r="B1472" s="340"/>
      <c r="C1472" s="353"/>
      <c r="D1472" s="353"/>
      <c r="E1472" s="353"/>
    </row>
    <row r="1473" s="354" customFormat="1" customHeight="1" spans="2:5">
      <c r="B1473" s="340"/>
      <c r="C1473" s="353"/>
      <c r="D1473" s="353"/>
      <c r="E1473" s="353"/>
    </row>
    <row r="1474" s="354" customFormat="1" customHeight="1" spans="2:5">
      <c r="B1474" s="340"/>
      <c r="C1474" s="353"/>
      <c r="D1474" s="353"/>
      <c r="E1474" s="353"/>
    </row>
    <row r="1475" s="354" customFormat="1" customHeight="1" spans="2:5">
      <c r="B1475" s="340"/>
      <c r="C1475" s="353"/>
      <c r="D1475" s="353"/>
      <c r="E1475" s="353"/>
    </row>
    <row r="1476" s="354" customFormat="1" customHeight="1" spans="2:5">
      <c r="B1476" s="340"/>
      <c r="C1476" s="353"/>
      <c r="D1476" s="353"/>
      <c r="E1476" s="353"/>
    </row>
    <row r="1477" s="354" customFormat="1" customHeight="1" spans="2:5">
      <c r="B1477" s="340"/>
      <c r="C1477" s="353"/>
      <c r="D1477" s="353"/>
      <c r="E1477" s="353"/>
    </row>
    <row r="1478" s="354" customFormat="1" customHeight="1" spans="2:5">
      <c r="B1478" s="340"/>
      <c r="C1478" s="353"/>
      <c r="D1478" s="353"/>
      <c r="E1478" s="353"/>
    </row>
    <row r="1479" s="354" customFormat="1" customHeight="1" spans="2:5">
      <c r="B1479" s="340"/>
      <c r="C1479" s="353"/>
      <c r="D1479" s="353"/>
      <c r="E1479" s="353"/>
    </row>
    <row r="1480" s="354" customFormat="1" customHeight="1" spans="2:5">
      <c r="B1480" s="340"/>
      <c r="C1480" s="353"/>
      <c r="D1480" s="353"/>
      <c r="E1480" s="353"/>
    </row>
    <row r="1481" s="354" customFormat="1" customHeight="1" spans="2:5">
      <c r="B1481" s="340"/>
      <c r="C1481" s="353"/>
      <c r="D1481" s="353"/>
      <c r="E1481" s="353"/>
    </row>
    <row r="1482" s="354" customFormat="1" customHeight="1" spans="2:5">
      <c r="B1482" s="340"/>
      <c r="C1482" s="353"/>
      <c r="D1482" s="353"/>
      <c r="E1482" s="353"/>
    </row>
    <row r="1483" s="354" customFormat="1" customHeight="1" spans="2:5">
      <c r="B1483" s="340"/>
      <c r="C1483" s="353"/>
      <c r="D1483" s="353"/>
      <c r="E1483" s="353"/>
    </row>
    <row r="1484" s="354" customFormat="1" customHeight="1" spans="2:5">
      <c r="B1484" s="340"/>
      <c r="C1484" s="353"/>
      <c r="D1484" s="353"/>
      <c r="E1484" s="353"/>
    </row>
    <row r="1485" s="354" customFormat="1" customHeight="1" spans="2:5">
      <c r="B1485" s="340"/>
      <c r="C1485" s="353"/>
      <c r="D1485" s="353"/>
      <c r="E1485" s="353"/>
    </row>
    <row r="1486" s="354" customFormat="1" customHeight="1" spans="2:5">
      <c r="B1486" s="340"/>
      <c r="C1486" s="353"/>
      <c r="D1486" s="353"/>
      <c r="E1486" s="353"/>
    </row>
    <row r="1487" s="354" customFormat="1" customHeight="1" spans="2:5">
      <c r="B1487" s="340"/>
      <c r="C1487" s="353"/>
      <c r="D1487" s="353"/>
      <c r="E1487" s="353"/>
    </row>
    <row r="1488" s="354" customFormat="1" customHeight="1" spans="2:5">
      <c r="B1488" s="340"/>
      <c r="C1488" s="353"/>
      <c r="D1488" s="353"/>
      <c r="E1488" s="353"/>
    </row>
    <row r="1489" s="354" customFormat="1" customHeight="1" spans="2:5">
      <c r="B1489" s="340"/>
      <c r="C1489" s="353"/>
      <c r="D1489" s="353"/>
      <c r="E1489" s="353"/>
    </row>
    <row r="1490" s="354" customFormat="1" customHeight="1" spans="2:5">
      <c r="B1490" s="340"/>
      <c r="C1490" s="353"/>
      <c r="D1490" s="353"/>
      <c r="E1490" s="353"/>
    </row>
    <row r="1491" s="354" customFormat="1" customHeight="1" spans="2:5">
      <c r="B1491" s="340"/>
      <c r="C1491" s="353"/>
      <c r="D1491" s="353"/>
      <c r="E1491" s="353"/>
    </row>
    <row r="1492" s="354" customFormat="1" customHeight="1" spans="2:5">
      <c r="B1492" s="340"/>
      <c r="C1492" s="353"/>
      <c r="D1492" s="353"/>
      <c r="E1492" s="353"/>
    </row>
    <row r="1493" s="354" customFormat="1" customHeight="1" spans="2:5">
      <c r="B1493" s="340"/>
      <c r="C1493" s="353"/>
      <c r="D1493" s="353"/>
      <c r="E1493" s="353"/>
    </row>
    <row r="1494" s="354" customFormat="1" customHeight="1" spans="2:5">
      <c r="B1494" s="340"/>
      <c r="C1494" s="353"/>
      <c r="D1494" s="353"/>
      <c r="E1494" s="353"/>
    </row>
    <row r="1495" s="354" customFormat="1" customHeight="1" spans="2:5">
      <c r="B1495" s="340"/>
      <c r="C1495" s="353"/>
      <c r="D1495" s="353"/>
      <c r="E1495" s="353"/>
    </row>
    <row r="1496" s="354" customFormat="1" customHeight="1" spans="2:5">
      <c r="B1496" s="340"/>
      <c r="C1496" s="353"/>
      <c r="D1496" s="353"/>
      <c r="E1496" s="353"/>
    </row>
    <row r="1497" s="354" customFormat="1" customHeight="1" spans="2:5">
      <c r="B1497" s="340"/>
      <c r="C1497" s="353"/>
      <c r="D1497" s="353"/>
      <c r="E1497" s="353"/>
    </row>
    <row r="1498" s="354" customFormat="1" customHeight="1" spans="2:5">
      <c r="B1498" s="340"/>
      <c r="C1498" s="353"/>
      <c r="D1498" s="353"/>
      <c r="E1498" s="353"/>
    </row>
    <row r="1499" s="354" customFormat="1" customHeight="1" spans="2:5">
      <c r="B1499" s="340"/>
      <c r="C1499" s="353"/>
      <c r="D1499" s="353"/>
      <c r="E1499" s="353"/>
    </row>
    <row r="1500" s="354" customFormat="1" customHeight="1" spans="2:5">
      <c r="B1500" s="340"/>
      <c r="C1500" s="353"/>
      <c r="D1500" s="353"/>
      <c r="E1500" s="353"/>
    </row>
    <row r="1501" s="354" customFormat="1" customHeight="1" spans="2:5">
      <c r="B1501" s="340"/>
      <c r="C1501" s="353"/>
      <c r="D1501" s="353"/>
      <c r="E1501" s="353"/>
    </row>
    <row r="1502" s="354" customFormat="1" customHeight="1" spans="2:5">
      <c r="B1502" s="340"/>
      <c r="C1502" s="353"/>
      <c r="D1502" s="353"/>
      <c r="E1502" s="353"/>
    </row>
    <row r="1503" s="354" customFormat="1" customHeight="1" spans="2:5">
      <c r="B1503" s="340"/>
      <c r="C1503" s="353"/>
      <c r="D1503" s="353"/>
      <c r="E1503" s="353"/>
    </row>
    <row r="1504" s="354" customFormat="1" customHeight="1" spans="2:5">
      <c r="B1504" s="340"/>
      <c r="C1504" s="353"/>
      <c r="D1504" s="353"/>
      <c r="E1504" s="353"/>
    </row>
    <row r="1505" s="354" customFormat="1" customHeight="1" spans="2:5">
      <c r="B1505" s="340"/>
      <c r="C1505" s="353"/>
      <c r="D1505" s="353"/>
      <c r="E1505" s="353"/>
    </row>
    <row r="1506" s="354" customFormat="1" customHeight="1" spans="2:5">
      <c r="B1506" s="340"/>
      <c r="C1506" s="353"/>
      <c r="D1506" s="353"/>
      <c r="E1506" s="353"/>
    </row>
    <row r="1507" s="354" customFormat="1" customHeight="1" spans="2:5">
      <c r="B1507" s="340"/>
      <c r="C1507" s="353"/>
      <c r="D1507" s="353"/>
      <c r="E1507" s="353"/>
    </row>
    <row r="1508" s="354" customFormat="1" customHeight="1" spans="2:5">
      <c r="B1508" s="340"/>
      <c r="C1508" s="353"/>
      <c r="D1508" s="353"/>
      <c r="E1508" s="353"/>
    </row>
    <row r="1509" s="354" customFormat="1" customHeight="1" spans="2:5">
      <c r="B1509" s="340"/>
      <c r="C1509" s="353"/>
      <c r="D1509" s="353"/>
      <c r="E1509" s="353"/>
    </row>
    <row r="1510" s="354" customFormat="1" customHeight="1" spans="2:5">
      <c r="B1510" s="340"/>
      <c r="C1510" s="353"/>
      <c r="D1510" s="353"/>
      <c r="E1510" s="353"/>
    </row>
    <row r="1511" s="354" customFormat="1" customHeight="1" spans="2:5">
      <c r="B1511" s="340"/>
      <c r="C1511" s="353"/>
      <c r="D1511" s="353"/>
      <c r="E1511" s="353"/>
    </row>
    <row r="1512" s="354" customFormat="1" customHeight="1" spans="2:5">
      <c r="B1512" s="340"/>
      <c r="C1512" s="353"/>
      <c r="D1512" s="353"/>
      <c r="E1512" s="353"/>
    </row>
    <row r="1513" s="354" customFormat="1" customHeight="1" spans="2:5">
      <c r="B1513" s="340"/>
      <c r="C1513" s="353"/>
      <c r="D1513" s="353"/>
      <c r="E1513" s="353"/>
    </row>
    <row r="1514" s="354" customFormat="1" customHeight="1" spans="2:5">
      <c r="B1514" s="340"/>
      <c r="C1514" s="353"/>
      <c r="D1514" s="353"/>
      <c r="E1514" s="353"/>
    </row>
    <row r="1515" s="354" customFormat="1" customHeight="1" spans="2:5">
      <c r="B1515" s="340"/>
      <c r="C1515" s="353"/>
      <c r="D1515" s="353"/>
      <c r="E1515" s="353"/>
    </row>
    <row r="1516" s="354" customFormat="1" customHeight="1" spans="2:5">
      <c r="B1516" s="340"/>
      <c r="C1516" s="353"/>
      <c r="D1516" s="353"/>
      <c r="E1516" s="353"/>
    </row>
    <row r="1517" s="354" customFormat="1" customHeight="1" spans="2:5">
      <c r="B1517" s="340"/>
      <c r="C1517" s="353"/>
      <c r="D1517" s="353"/>
      <c r="E1517" s="353"/>
    </row>
    <row r="1518" s="354" customFormat="1" customHeight="1" spans="2:5">
      <c r="B1518" s="340"/>
      <c r="C1518" s="353"/>
      <c r="D1518" s="353"/>
      <c r="E1518" s="353"/>
    </row>
    <row r="1519" s="354" customFormat="1" customHeight="1" spans="2:5">
      <c r="B1519" s="340"/>
      <c r="C1519" s="353"/>
      <c r="D1519" s="353"/>
      <c r="E1519" s="353"/>
    </row>
    <row r="1520" s="354" customFormat="1" customHeight="1" spans="2:5">
      <c r="B1520" s="340"/>
      <c r="C1520" s="353"/>
      <c r="D1520" s="353"/>
      <c r="E1520" s="353"/>
    </row>
    <row r="1521" s="354" customFormat="1" customHeight="1" spans="2:5">
      <c r="B1521" s="340"/>
      <c r="C1521" s="353"/>
      <c r="D1521" s="353"/>
      <c r="E1521" s="353"/>
    </row>
    <row r="1522" s="354" customFormat="1" customHeight="1" spans="2:5">
      <c r="B1522" s="340"/>
      <c r="C1522" s="353"/>
      <c r="D1522" s="353"/>
      <c r="E1522" s="353"/>
    </row>
    <row r="1523" s="354" customFormat="1" customHeight="1" spans="2:5">
      <c r="B1523" s="340"/>
      <c r="C1523" s="353"/>
      <c r="D1523" s="353"/>
      <c r="E1523" s="353"/>
    </row>
    <row r="1524" s="354" customFormat="1" customHeight="1" spans="2:5">
      <c r="B1524" s="340"/>
      <c r="C1524" s="353"/>
      <c r="D1524" s="353"/>
      <c r="E1524" s="353"/>
    </row>
    <row r="1525" s="354" customFormat="1" customHeight="1" spans="2:5">
      <c r="B1525" s="340"/>
      <c r="C1525" s="353"/>
      <c r="D1525" s="353"/>
      <c r="E1525" s="353"/>
    </row>
    <row r="1526" s="354" customFormat="1" customHeight="1" spans="2:5">
      <c r="B1526" s="340"/>
      <c r="C1526" s="353"/>
      <c r="D1526" s="353"/>
      <c r="E1526" s="353"/>
    </row>
    <row r="1527" s="354" customFormat="1" customHeight="1" spans="2:5">
      <c r="B1527" s="340"/>
      <c r="C1527" s="353"/>
      <c r="D1527" s="353"/>
      <c r="E1527" s="353"/>
    </row>
    <row r="1528" s="354" customFormat="1" customHeight="1" spans="2:5">
      <c r="B1528" s="340"/>
      <c r="C1528" s="353"/>
      <c r="D1528" s="353"/>
      <c r="E1528" s="353"/>
    </row>
    <row r="1529" s="354" customFormat="1" customHeight="1" spans="2:5">
      <c r="B1529" s="340"/>
      <c r="C1529" s="353"/>
      <c r="D1529" s="353"/>
      <c r="E1529" s="353"/>
    </row>
    <row r="1530" s="354" customFormat="1" customHeight="1" spans="2:5">
      <c r="B1530" s="340"/>
      <c r="C1530" s="353"/>
      <c r="D1530" s="353"/>
      <c r="E1530" s="353"/>
    </row>
    <row r="1531" s="354" customFormat="1" customHeight="1" spans="2:5">
      <c r="B1531" s="340"/>
      <c r="C1531" s="353"/>
      <c r="D1531" s="353"/>
      <c r="E1531" s="353"/>
    </row>
    <row r="1532" s="354" customFormat="1" customHeight="1" spans="2:5">
      <c r="B1532" s="340"/>
      <c r="C1532" s="353"/>
      <c r="D1532" s="353"/>
      <c r="E1532" s="353"/>
    </row>
    <row r="1533" s="354" customFormat="1" customHeight="1" spans="2:5">
      <c r="B1533" s="340"/>
      <c r="C1533" s="353"/>
      <c r="D1533" s="353"/>
      <c r="E1533" s="353"/>
    </row>
    <row r="1534" s="354" customFormat="1" customHeight="1" spans="2:5">
      <c r="B1534" s="340"/>
      <c r="C1534" s="353"/>
      <c r="D1534" s="353"/>
      <c r="E1534" s="353"/>
    </row>
    <row r="1535" s="354" customFormat="1" customHeight="1" spans="2:5">
      <c r="B1535" s="340"/>
      <c r="C1535" s="353"/>
      <c r="D1535" s="353"/>
      <c r="E1535" s="353"/>
    </row>
    <row r="1536" s="354" customFormat="1" customHeight="1" spans="2:5">
      <c r="B1536" s="340"/>
      <c r="C1536" s="353"/>
      <c r="D1536" s="353"/>
      <c r="E1536" s="353"/>
    </row>
    <row r="1537" s="354" customFormat="1" customHeight="1" spans="2:5">
      <c r="B1537" s="340"/>
      <c r="C1537" s="353"/>
      <c r="D1537" s="353"/>
      <c r="E1537" s="353"/>
    </row>
    <row r="1538" s="354" customFormat="1" customHeight="1" spans="2:5">
      <c r="B1538" s="340"/>
      <c r="C1538" s="353"/>
      <c r="D1538" s="353"/>
      <c r="E1538" s="353"/>
    </row>
    <row r="1539" s="354" customFormat="1" customHeight="1" spans="2:5">
      <c r="B1539" s="340"/>
      <c r="C1539" s="353"/>
      <c r="D1539" s="353"/>
      <c r="E1539" s="353"/>
    </row>
    <row r="1540" s="354" customFormat="1" customHeight="1" spans="2:5">
      <c r="B1540" s="340"/>
      <c r="C1540" s="353"/>
      <c r="D1540" s="353"/>
      <c r="E1540" s="353"/>
    </row>
    <row r="1541" s="354" customFormat="1" customHeight="1" spans="2:5">
      <c r="B1541" s="340"/>
      <c r="C1541" s="353"/>
      <c r="D1541" s="353"/>
      <c r="E1541" s="353"/>
    </row>
    <row r="1542" s="354" customFormat="1" customHeight="1" spans="2:5">
      <c r="B1542" s="340"/>
      <c r="C1542" s="353"/>
      <c r="D1542" s="353"/>
      <c r="E1542" s="353"/>
    </row>
    <row r="1543" s="354" customFormat="1" customHeight="1" spans="2:5">
      <c r="B1543" s="340"/>
      <c r="C1543" s="353"/>
      <c r="D1543" s="353"/>
      <c r="E1543" s="353"/>
    </row>
    <row r="1544" s="354" customFormat="1" customHeight="1" spans="2:5">
      <c r="B1544" s="340"/>
      <c r="C1544" s="353"/>
      <c r="D1544" s="353"/>
      <c r="E1544" s="353"/>
    </row>
    <row r="1545" s="354" customFormat="1" customHeight="1" spans="2:5">
      <c r="B1545" s="340"/>
      <c r="C1545" s="353"/>
      <c r="D1545" s="353"/>
      <c r="E1545" s="353"/>
    </row>
    <row r="1546" s="354" customFormat="1" customHeight="1" spans="2:5">
      <c r="B1546" s="340"/>
      <c r="C1546" s="353"/>
      <c r="D1546" s="353"/>
      <c r="E1546" s="353"/>
    </row>
    <row r="1547" s="354" customFormat="1" customHeight="1" spans="2:5">
      <c r="B1547" s="340"/>
      <c r="C1547" s="353"/>
      <c r="D1547" s="353"/>
      <c r="E1547" s="353"/>
    </row>
    <row r="1548" s="354" customFormat="1" customHeight="1" spans="2:5">
      <c r="B1548" s="340"/>
      <c r="C1548" s="353"/>
      <c r="D1548" s="353"/>
      <c r="E1548" s="353"/>
    </row>
    <row r="1549" s="354" customFormat="1" customHeight="1" spans="2:5">
      <c r="B1549" s="340"/>
      <c r="C1549" s="353"/>
      <c r="D1549" s="353"/>
      <c r="E1549" s="353"/>
    </row>
    <row r="1550" s="354" customFormat="1" customHeight="1" spans="2:5">
      <c r="B1550" s="340"/>
      <c r="C1550" s="353"/>
      <c r="D1550" s="353"/>
      <c r="E1550" s="353"/>
    </row>
    <row r="1551" s="354" customFormat="1" customHeight="1" spans="2:5">
      <c r="B1551" s="340"/>
      <c r="C1551" s="353"/>
      <c r="D1551" s="353"/>
      <c r="E1551" s="353"/>
    </row>
    <row r="1552" s="354" customFormat="1" customHeight="1" spans="2:5">
      <c r="B1552" s="340"/>
      <c r="C1552" s="353"/>
      <c r="D1552" s="353"/>
      <c r="E1552" s="353"/>
    </row>
    <row r="1553" s="354" customFormat="1" customHeight="1" spans="2:5">
      <c r="B1553" s="340"/>
      <c r="C1553" s="353"/>
      <c r="D1553" s="353"/>
      <c r="E1553" s="353"/>
    </row>
    <row r="1554" s="354" customFormat="1" customHeight="1" spans="2:5">
      <c r="B1554" s="340"/>
      <c r="C1554" s="353"/>
      <c r="D1554" s="353"/>
      <c r="E1554" s="353"/>
    </row>
    <row r="1555" s="354" customFormat="1" customHeight="1" spans="2:5">
      <c r="B1555" s="340"/>
      <c r="C1555" s="353"/>
      <c r="D1555" s="353"/>
      <c r="E1555" s="353"/>
    </row>
    <row r="1556" s="354" customFormat="1" customHeight="1" spans="2:5">
      <c r="B1556" s="340"/>
      <c r="C1556" s="353"/>
      <c r="D1556" s="353"/>
      <c r="E1556" s="353"/>
    </row>
    <row r="1557" s="354" customFormat="1" customHeight="1" spans="2:5">
      <c r="B1557" s="340"/>
      <c r="C1557" s="353"/>
      <c r="D1557" s="353"/>
      <c r="E1557" s="353"/>
    </row>
    <row r="1558" s="354" customFormat="1" customHeight="1" spans="2:5">
      <c r="B1558" s="340"/>
      <c r="C1558" s="353"/>
      <c r="D1558" s="353"/>
      <c r="E1558" s="353"/>
    </row>
    <row r="1559" s="354" customFormat="1" customHeight="1" spans="2:5">
      <c r="B1559" s="340"/>
      <c r="C1559" s="353"/>
      <c r="D1559" s="353"/>
      <c r="E1559" s="353"/>
    </row>
    <row r="1560" s="354" customFormat="1" customHeight="1" spans="2:5">
      <c r="B1560" s="340"/>
      <c r="C1560" s="353"/>
      <c r="D1560" s="353"/>
      <c r="E1560" s="353"/>
    </row>
    <row r="1561" s="354" customFormat="1" customHeight="1" spans="2:5">
      <c r="B1561" s="340"/>
      <c r="C1561" s="353"/>
      <c r="D1561" s="353"/>
      <c r="E1561" s="353"/>
    </row>
    <row r="1562" s="354" customFormat="1" customHeight="1" spans="2:5">
      <c r="B1562" s="340"/>
      <c r="C1562" s="353"/>
      <c r="D1562" s="353"/>
      <c r="E1562" s="353"/>
    </row>
    <row r="1563" s="354" customFormat="1" customHeight="1" spans="2:5">
      <c r="B1563" s="340"/>
      <c r="C1563" s="353"/>
      <c r="D1563" s="353"/>
      <c r="E1563" s="353"/>
    </row>
    <row r="1564" s="354" customFormat="1" customHeight="1" spans="2:5">
      <c r="B1564" s="340"/>
      <c r="C1564" s="353"/>
      <c r="D1564" s="353"/>
      <c r="E1564" s="353"/>
    </row>
    <row r="1565" s="354" customFormat="1" customHeight="1" spans="2:5">
      <c r="B1565" s="340"/>
      <c r="C1565" s="353"/>
      <c r="D1565" s="353"/>
      <c r="E1565" s="353"/>
    </row>
    <row r="1566" s="354" customFormat="1" customHeight="1" spans="2:5">
      <c r="B1566" s="340"/>
      <c r="C1566" s="353"/>
      <c r="D1566" s="353"/>
      <c r="E1566" s="353"/>
    </row>
    <row r="1567" s="354" customFormat="1" customHeight="1" spans="2:5">
      <c r="B1567" s="340"/>
      <c r="C1567" s="353"/>
      <c r="D1567" s="353"/>
      <c r="E1567" s="353"/>
    </row>
    <row r="1568" s="354" customFormat="1" customHeight="1" spans="2:5">
      <c r="B1568" s="340"/>
      <c r="C1568" s="353"/>
      <c r="D1568" s="353"/>
      <c r="E1568" s="353"/>
    </row>
    <row r="1569" s="354" customFormat="1" customHeight="1" spans="2:5">
      <c r="B1569" s="340"/>
      <c r="C1569" s="353"/>
      <c r="D1569" s="353"/>
      <c r="E1569" s="353"/>
    </row>
    <row r="1570" s="354" customFormat="1" customHeight="1" spans="2:5">
      <c r="B1570" s="340"/>
      <c r="C1570" s="353"/>
      <c r="D1570" s="353"/>
      <c r="E1570" s="353"/>
    </row>
    <row r="1571" s="354" customFormat="1" customHeight="1" spans="2:5">
      <c r="B1571" s="340"/>
      <c r="C1571" s="353"/>
      <c r="D1571" s="353"/>
      <c r="E1571" s="353"/>
    </row>
    <row r="1572" s="354" customFormat="1" customHeight="1" spans="2:5">
      <c r="B1572" s="340"/>
      <c r="C1572" s="353"/>
      <c r="D1572" s="353"/>
      <c r="E1572" s="353"/>
    </row>
    <row r="1573" s="354" customFormat="1" customHeight="1" spans="2:5">
      <c r="B1573" s="340"/>
      <c r="C1573" s="353"/>
      <c r="D1573" s="353"/>
      <c r="E1573" s="353"/>
    </row>
    <row r="1574" s="354" customFormat="1" customHeight="1" spans="2:5">
      <c r="B1574" s="340"/>
      <c r="C1574" s="353"/>
      <c r="D1574" s="353"/>
      <c r="E1574" s="353"/>
    </row>
    <row r="1575" s="354" customFormat="1" customHeight="1" spans="2:5">
      <c r="B1575" s="340"/>
      <c r="C1575" s="353"/>
      <c r="D1575" s="353"/>
      <c r="E1575" s="353"/>
    </row>
    <row r="1576" s="354" customFormat="1" customHeight="1" spans="2:5">
      <c r="B1576" s="340"/>
      <c r="C1576" s="353"/>
      <c r="D1576" s="353"/>
      <c r="E1576" s="353"/>
    </row>
    <row r="1577" s="354" customFormat="1" customHeight="1" spans="2:5">
      <c r="B1577" s="340"/>
      <c r="C1577" s="353"/>
      <c r="D1577" s="353"/>
      <c r="E1577" s="353"/>
    </row>
    <row r="1578" s="354" customFormat="1" customHeight="1" spans="2:5">
      <c r="B1578" s="340"/>
      <c r="C1578" s="353"/>
      <c r="D1578" s="353"/>
      <c r="E1578" s="353"/>
    </row>
    <row r="1579" s="354" customFormat="1" customHeight="1" spans="2:5">
      <c r="B1579" s="340"/>
      <c r="C1579" s="353"/>
      <c r="D1579" s="353"/>
      <c r="E1579" s="353"/>
    </row>
    <row r="1580" s="354" customFormat="1" customHeight="1" spans="2:5">
      <c r="B1580" s="340"/>
      <c r="C1580" s="353"/>
      <c r="D1580" s="353"/>
      <c r="E1580" s="353"/>
    </row>
    <row r="1581" s="354" customFormat="1" customHeight="1" spans="2:5">
      <c r="B1581" s="340"/>
      <c r="C1581" s="353"/>
      <c r="D1581" s="353"/>
      <c r="E1581" s="353"/>
    </row>
    <row r="1582" s="354" customFormat="1" customHeight="1" spans="2:5">
      <c r="B1582" s="340"/>
      <c r="C1582" s="353"/>
      <c r="D1582" s="353"/>
      <c r="E1582" s="353"/>
    </row>
    <row r="1583" s="354" customFormat="1" customHeight="1" spans="2:5">
      <c r="B1583" s="340"/>
      <c r="C1583" s="353"/>
      <c r="D1583" s="353"/>
      <c r="E1583" s="353"/>
    </row>
    <row r="1584" s="354" customFormat="1" customHeight="1" spans="2:5">
      <c r="B1584" s="340"/>
      <c r="C1584" s="353"/>
      <c r="D1584" s="353"/>
      <c r="E1584" s="353"/>
    </row>
    <row r="1585" s="354" customFormat="1" customHeight="1" spans="2:5">
      <c r="B1585" s="340"/>
      <c r="C1585" s="353"/>
      <c r="D1585" s="353"/>
      <c r="E1585" s="353"/>
    </row>
    <row r="1586" s="354" customFormat="1" customHeight="1" spans="2:5">
      <c r="B1586" s="340"/>
      <c r="C1586" s="353"/>
      <c r="D1586" s="353"/>
      <c r="E1586" s="353"/>
    </row>
    <row r="1587" s="354" customFormat="1" customHeight="1" spans="2:5">
      <c r="B1587" s="340"/>
      <c r="C1587" s="353"/>
      <c r="D1587" s="353"/>
      <c r="E1587" s="353"/>
    </row>
    <row r="1588" s="354" customFormat="1" customHeight="1" spans="2:5">
      <c r="B1588" s="340"/>
      <c r="C1588" s="353"/>
      <c r="D1588" s="353"/>
      <c r="E1588" s="353"/>
    </row>
    <row r="1589" s="354" customFormat="1" customHeight="1" spans="2:5">
      <c r="B1589" s="340"/>
      <c r="C1589" s="353"/>
      <c r="D1589" s="353"/>
      <c r="E1589" s="353"/>
    </row>
    <row r="1590" s="354" customFormat="1" customHeight="1" spans="2:5">
      <c r="B1590" s="340"/>
      <c r="C1590" s="353"/>
      <c r="D1590" s="353"/>
      <c r="E1590" s="353"/>
    </row>
    <row r="1591" s="354" customFormat="1" customHeight="1" spans="2:5">
      <c r="B1591" s="340"/>
      <c r="C1591" s="353"/>
      <c r="D1591" s="353"/>
      <c r="E1591" s="353"/>
    </row>
    <row r="1592" s="354" customFormat="1" customHeight="1" spans="2:5">
      <c r="B1592" s="340"/>
      <c r="C1592" s="353"/>
      <c r="D1592" s="353"/>
      <c r="E1592" s="353"/>
    </row>
    <row r="1593" s="354" customFormat="1" customHeight="1" spans="2:5">
      <c r="B1593" s="340"/>
      <c r="C1593" s="353"/>
      <c r="D1593" s="353"/>
      <c r="E1593" s="353"/>
    </row>
    <row r="1594" s="354" customFormat="1" customHeight="1" spans="2:5">
      <c r="B1594" s="340"/>
      <c r="C1594" s="353"/>
      <c r="D1594" s="353"/>
      <c r="E1594" s="353"/>
    </row>
    <row r="1595" s="354" customFormat="1" customHeight="1" spans="2:5">
      <c r="B1595" s="340"/>
      <c r="C1595" s="353"/>
      <c r="D1595" s="353"/>
      <c r="E1595" s="353"/>
    </row>
    <row r="1596" s="354" customFormat="1" customHeight="1" spans="2:5">
      <c r="B1596" s="340"/>
      <c r="C1596" s="353"/>
      <c r="D1596" s="353"/>
      <c r="E1596" s="353"/>
    </row>
    <row r="1597" s="354" customFormat="1" customHeight="1" spans="2:5">
      <c r="B1597" s="340"/>
      <c r="C1597" s="353"/>
      <c r="D1597" s="353"/>
      <c r="E1597" s="353"/>
    </row>
    <row r="1598" s="354" customFormat="1" customHeight="1" spans="2:5">
      <c r="B1598" s="340"/>
      <c r="C1598" s="353"/>
      <c r="D1598" s="353"/>
      <c r="E1598" s="353"/>
    </row>
    <row r="1599" s="354" customFormat="1" customHeight="1" spans="2:5">
      <c r="B1599" s="340"/>
      <c r="C1599" s="353"/>
      <c r="D1599" s="353"/>
      <c r="E1599" s="353"/>
    </row>
    <row r="1600" s="354" customFormat="1" customHeight="1" spans="2:5">
      <c r="B1600" s="340"/>
      <c r="C1600" s="353"/>
      <c r="D1600" s="353"/>
      <c r="E1600" s="353"/>
    </row>
    <row r="1601" s="354" customFormat="1" customHeight="1" spans="2:5">
      <c r="B1601" s="340"/>
      <c r="C1601" s="353"/>
      <c r="D1601" s="353"/>
      <c r="E1601" s="353"/>
    </row>
    <row r="1602" s="354" customFormat="1" customHeight="1" spans="2:5">
      <c r="B1602" s="340"/>
      <c r="C1602" s="353"/>
      <c r="D1602" s="353"/>
      <c r="E1602" s="353"/>
    </row>
    <row r="1603" s="354" customFormat="1" customHeight="1" spans="2:5">
      <c r="B1603" s="340"/>
      <c r="C1603" s="353"/>
      <c r="D1603" s="353"/>
      <c r="E1603" s="353"/>
    </row>
    <row r="1604" s="354" customFormat="1" customHeight="1" spans="2:5">
      <c r="B1604" s="340"/>
      <c r="C1604" s="353"/>
      <c r="D1604" s="353"/>
      <c r="E1604" s="353"/>
    </row>
    <row r="1605" s="354" customFormat="1" customHeight="1" spans="2:5">
      <c r="B1605" s="340"/>
      <c r="C1605" s="353"/>
      <c r="D1605" s="353"/>
      <c r="E1605" s="353"/>
    </row>
    <row r="1606" s="354" customFormat="1" customHeight="1" spans="2:5">
      <c r="B1606" s="340"/>
      <c r="C1606" s="353"/>
      <c r="D1606" s="353"/>
      <c r="E1606" s="353"/>
    </row>
    <row r="1607" s="354" customFormat="1" customHeight="1" spans="2:5">
      <c r="B1607" s="340"/>
      <c r="C1607" s="353"/>
      <c r="D1607" s="353"/>
      <c r="E1607" s="353"/>
    </row>
    <row r="1608" s="354" customFormat="1" customHeight="1" spans="2:5">
      <c r="B1608" s="340"/>
      <c r="C1608" s="353"/>
      <c r="D1608" s="353"/>
      <c r="E1608" s="353"/>
    </row>
    <row r="1609" s="354" customFormat="1" customHeight="1" spans="2:5">
      <c r="B1609" s="340"/>
      <c r="C1609" s="353"/>
      <c r="D1609" s="353"/>
      <c r="E1609" s="353"/>
    </row>
    <row r="1610" s="354" customFormat="1" customHeight="1" spans="2:5">
      <c r="B1610" s="340"/>
      <c r="C1610" s="353"/>
      <c r="D1610" s="353"/>
      <c r="E1610" s="353"/>
    </row>
    <row r="1611" s="354" customFormat="1" customHeight="1" spans="2:5">
      <c r="B1611" s="340"/>
      <c r="C1611" s="353"/>
      <c r="D1611" s="353"/>
      <c r="E1611" s="353"/>
    </row>
    <row r="1612" s="354" customFormat="1" customHeight="1" spans="2:5">
      <c r="B1612" s="340"/>
      <c r="C1612" s="353"/>
      <c r="D1612" s="353"/>
      <c r="E1612" s="353"/>
    </row>
    <row r="1613" s="354" customFormat="1" customHeight="1" spans="2:5">
      <c r="B1613" s="340"/>
      <c r="C1613" s="353"/>
      <c r="D1613" s="353"/>
      <c r="E1613" s="353"/>
    </row>
    <row r="1614" s="354" customFormat="1" customHeight="1" spans="2:5">
      <c r="B1614" s="340"/>
      <c r="C1614" s="353"/>
      <c r="D1614" s="353"/>
      <c r="E1614" s="353"/>
    </row>
    <row r="1615" s="354" customFormat="1" customHeight="1" spans="2:5">
      <c r="B1615" s="340"/>
      <c r="C1615" s="353"/>
      <c r="D1615" s="353"/>
      <c r="E1615" s="353"/>
    </row>
    <row r="1616" s="354" customFormat="1" customHeight="1" spans="2:5">
      <c r="B1616" s="340"/>
      <c r="C1616" s="353"/>
      <c r="D1616" s="353"/>
      <c r="E1616" s="353"/>
    </row>
    <row r="1617" s="354" customFormat="1" customHeight="1" spans="2:5">
      <c r="B1617" s="340"/>
      <c r="C1617" s="353"/>
      <c r="D1617" s="353"/>
      <c r="E1617" s="353"/>
    </row>
    <row r="1618" s="354" customFormat="1" customHeight="1" spans="2:5">
      <c r="B1618" s="340"/>
      <c r="C1618" s="353"/>
      <c r="D1618" s="353"/>
      <c r="E1618" s="353"/>
    </row>
    <row r="1619" s="354" customFormat="1" customHeight="1" spans="2:5">
      <c r="B1619" s="340"/>
      <c r="C1619" s="353"/>
      <c r="D1619" s="353"/>
      <c r="E1619" s="353"/>
    </row>
    <row r="1620" s="354" customFormat="1" customHeight="1" spans="2:5">
      <c r="B1620" s="340"/>
      <c r="C1620" s="353"/>
      <c r="D1620" s="353"/>
      <c r="E1620" s="353"/>
    </row>
    <row r="1621" s="354" customFormat="1" customHeight="1" spans="2:5">
      <c r="B1621" s="340"/>
      <c r="C1621" s="353"/>
      <c r="D1621" s="353"/>
      <c r="E1621" s="353"/>
    </row>
    <row r="1622" s="354" customFormat="1" customHeight="1" spans="2:5">
      <c r="B1622" s="340"/>
      <c r="C1622" s="353"/>
      <c r="D1622" s="353"/>
      <c r="E1622" s="353"/>
    </row>
    <row r="1623" s="354" customFormat="1" customHeight="1" spans="2:5">
      <c r="B1623" s="340"/>
      <c r="C1623" s="353"/>
      <c r="D1623" s="353"/>
      <c r="E1623" s="353"/>
    </row>
    <row r="1624" s="354" customFormat="1" customHeight="1" spans="2:5">
      <c r="B1624" s="340"/>
      <c r="C1624" s="353"/>
      <c r="D1624" s="353"/>
      <c r="E1624" s="353"/>
    </row>
    <row r="1625" s="354" customFormat="1" customHeight="1" spans="2:5">
      <c r="B1625" s="340"/>
      <c r="C1625" s="353"/>
      <c r="D1625" s="353"/>
      <c r="E1625" s="353"/>
    </row>
    <row r="1626" s="354" customFormat="1" customHeight="1" spans="2:5">
      <c r="B1626" s="340"/>
      <c r="C1626" s="353"/>
      <c r="D1626" s="353"/>
      <c r="E1626" s="353"/>
    </row>
    <row r="1627" s="354" customFormat="1" customHeight="1" spans="2:5">
      <c r="B1627" s="340"/>
      <c r="C1627" s="353"/>
      <c r="D1627" s="353"/>
      <c r="E1627" s="353"/>
    </row>
    <row r="1628" s="354" customFormat="1" customHeight="1" spans="2:5">
      <c r="B1628" s="340"/>
      <c r="C1628" s="353"/>
      <c r="D1628" s="353"/>
      <c r="E1628" s="353"/>
    </row>
  </sheetData>
  <mergeCells count="2">
    <mergeCell ref="A2:F2"/>
    <mergeCell ref="A38:F38"/>
  </mergeCells>
  <printOptions horizontalCentered="1" verticalCentered="1"/>
  <pageMargins left="0.275" right="0.0784722222222222" top="0.2" bottom="0.789583333333333" header="0.509722222222222" footer="0.509722222222222"/>
  <pageSetup paperSize="9" scale="98" orientation="portrait"/>
  <headerFooter alignWithMargins="0" scaleWithDoc="0"/>
  <rowBreaks count="1" manualBreakCount="1">
    <brk id="36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4"/>
  <sheetViews>
    <sheetView workbookViewId="0">
      <selection activeCell="A20" sqref="A20"/>
    </sheetView>
  </sheetViews>
  <sheetFormatPr defaultColWidth="9" defaultRowHeight="16.9" customHeight="1"/>
  <cols>
    <col min="1" max="1" width="26.125" style="339" customWidth="1"/>
    <col min="2" max="2" width="11.875" style="340" customWidth="1"/>
    <col min="3" max="5" width="17.625" style="341" customWidth="1"/>
    <col min="6" max="6" width="17.625" style="355" customWidth="1"/>
    <col min="7" max="7" width="13.75" style="342" customWidth="1"/>
    <col min="8" max="20" width="9" style="342"/>
    <col min="21" max="16384" width="9" style="339"/>
  </cols>
  <sheetData>
    <row r="1" customHeight="1" spans="1:6">
      <c r="A1" s="343" t="s">
        <v>157</v>
      </c>
      <c r="B1" s="298"/>
      <c r="C1" s="299"/>
      <c r="D1" s="299"/>
      <c r="E1" s="299"/>
      <c r="F1" s="356"/>
    </row>
    <row r="2" ht="27" customHeight="1" spans="1:6">
      <c r="A2" s="301" t="s">
        <v>158</v>
      </c>
      <c r="B2" s="301"/>
      <c r="C2" s="301"/>
      <c r="D2" s="301"/>
      <c r="E2" s="301"/>
      <c r="F2" s="357"/>
    </row>
    <row r="3" ht="24.75" customHeight="1" spans="1:6">
      <c r="A3" s="344" t="s">
        <v>19</v>
      </c>
      <c r="B3" s="345" t="s">
        <v>20</v>
      </c>
      <c r="C3" s="346" t="s">
        <v>159</v>
      </c>
      <c r="D3" s="346" t="s">
        <v>160</v>
      </c>
      <c r="E3" s="346" t="s">
        <v>161</v>
      </c>
      <c r="F3" s="358"/>
    </row>
    <row r="4" ht="24.75" customHeight="1" spans="1:9">
      <c r="A4" s="348" t="s">
        <v>162</v>
      </c>
      <c r="B4" s="304" t="s">
        <v>163</v>
      </c>
      <c r="C4" s="359">
        <f>'表一 '!C41</f>
        <v>30079141</v>
      </c>
      <c r="D4" s="359">
        <f>'表一 '!D41</f>
        <v>31060240</v>
      </c>
      <c r="E4" s="359">
        <f>'表一 '!E41</f>
        <v>31030240</v>
      </c>
      <c r="F4" s="360"/>
      <c r="H4" s="300"/>
      <c r="I4" s="376"/>
    </row>
    <row r="5" ht="24.75" customHeight="1" spans="1:9">
      <c r="A5" s="348" t="s">
        <v>164</v>
      </c>
      <c r="B5" s="304" t="s">
        <v>165</v>
      </c>
      <c r="C5" s="359">
        <f>'表一 '!C42</f>
        <v>21989871</v>
      </c>
      <c r="D5" s="359">
        <f>'表一 '!D42</f>
        <v>24317402</v>
      </c>
      <c r="E5" s="359">
        <f>'表一 '!E42</f>
        <v>24335696</v>
      </c>
      <c r="F5" s="360"/>
      <c r="H5" s="300"/>
      <c r="I5" s="376"/>
    </row>
    <row r="6" ht="24.75" customHeight="1" spans="1:9">
      <c r="A6" s="348" t="s">
        <v>166</v>
      </c>
      <c r="B6" s="304" t="s">
        <v>167</v>
      </c>
      <c r="C6" s="308">
        <f>'表一 '!C56</f>
        <v>0.2689</v>
      </c>
      <c r="D6" s="308">
        <f>'表一 '!D56</f>
        <v>0.22</v>
      </c>
      <c r="E6" s="308">
        <f>'表一 '!E56</f>
        <v>0.22</v>
      </c>
      <c r="F6" s="360"/>
      <c r="H6" s="300"/>
      <c r="I6" s="376"/>
    </row>
    <row r="7" ht="38.25" customHeight="1" spans="1:9">
      <c r="A7" s="347" t="s">
        <v>168</v>
      </c>
      <c r="B7" s="304" t="s">
        <v>169</v>
      </c>
      <c r="C7" s="308">
        <f>C12+C14+C27+C30+C32+C33+C37+C42</f>
        <v>36997493.91</v>
      </c>
      <c r="D7" s="308">
        <f>D12+D14+D27+D30+D32+D33+D37+D42</f>
        <v>38412778.75</v>
      </c>
      <c r="E7" s="308">
        <f>E12+E14+E27+E30+E32+E33+E37+E42</f>
        <v>39332404.29</v>
      </c>
      <c r="F7" s="360"/>
      <c r="G7" s="361"/>
      <c r="H7" s="362"/>
      <c r="I7" s="377"/>
    </row>
    <row r="8" ht="24.75" customHeight="1" spans="1:9">
      <c r="A8" s="348" t="s">
        <v>170</v>
      </c>
      <c r="B8" s="304" t="s">
        <v>171</v>
      </c>
      <c r="C8" s="363"/>
      <c r="D8" s="363"/>
      <c r="E8" s="363"/>
      <c r="F8" s="360"/>
      <c r="G8" s="364"/>
      <c r="H8" s="300"/>
      <c r="I8" s="376"/>
    </row>
    <row r="9" ht="24.75" customHeight="1" spans="1:9">
      <c r="A9" s="348" t="s">
        <v>172</v>
      </c>
      <c r="B9" s="304" t="s">
        <v>173</v>
      </c>
      <c r="C9" s="363"/>
      <c r="D9" s="363"/>
      <c r="E9" s="363"/>
      <c r="F9" s="360"/>
      <c r="G9" s="364"/>
      <c r="H9" s="300"/>
      <c r="I9" s="376"/>
    </row>
    <row r="10" ht="24.75" customHeight="1" spans="1:9">
      <c r="A10" s="348" t="s">
        <v>174</v>
      </c>
      <c r="B10" s="304" t="s">
        <v>175</v>
      </c>
      <c r="C10" s="359"/>
      <c r="D10" s="359"/>
      <c r="E10" s="359"/>
      <c r="F10" s="360"/>
      <c r="G10" s="364"/>
      <c r="H10" s="300"/>
      <c r="I10" s="376"/>
    </row>
    <row r="11" ht="24.75" customHeight="1" spans="1:9">
      <c r="A11" s="348" t="s">
        <v>176</v>
      </c>
      <c r="B11" s="304" t="s">
        <v>177</v>
      </c>
      <c r="C11" s="363"/>
      <c r="D11" s="363"/>
      <c r="E11" s="308"/>
      <c r="F11" s="360"/>
      <c r="G11" s="364"/>
      <c r="H11" s="300"/>
      <c r="I11" s="376"/>
    </row>
    <row r="12" ht="24.75" customHeight="1" spans="1:9">
      <c r="A12" s="348" t="s">
        <v>178</v>
      </c>
      <c r="B12" s="304" t="s">
        <v>179</v>
      </c>
      <c r="C12" s="363">
        <v>6000000</v>
      </c>
      <c r="D12" s="363">
        <v>5800000</v>
      </c>
      <c r="E12" s="308">
        <v>5500000</v>
      </c>
      <c r="F12" s="360" t="s">
        <v>180</v>
      </c>
      <c r="G12" s="364"/>
      <c r="H12" s="300"/>
      <c r="I12" s="376"/>
    </row>
    <row r="13" ht="24.75" customHeight="1" spans="1:9">
      <c r="A13" s="348" t="s">
        <v>181</v>
      </c>
      <c r="B13" s="304" t="s">
        <v>182</v>
      </c>
      <c r="C13" s="363"/>
      <c r="D13" s="363"/>
      <c r="E13" s="308"/>
      <c r="F13" s="360" t="s">
        <v>180</v>
      </c>
      <c r="G13" s="364"/>
      <c r="H13" s="300"/>
      <c r="I13" s="376"/>
    </row>
    <row r="14" ht="24.75" customHeight="1" spans="1:9">
      <c r="A14" s="348" t="s">
        <v>183</v>
      </c>
      <c r="B14" s="304" t="s">
        <v>184</v>
      </c>
      <c r="C14" s="363">
        <v>4351850.25</v>
      </c>
      <c r="D14" s="363">
        <v>3205863.97</v>
      </c>
      <c r="E14" s="308">
        <v>2335651.95</v>
      </c>
      <c r="F14" s="360"/>
      <c r="G14" s="361"/>
      <c r="H14" s="300"/>
      <c r="I14" s="376"/>
    </row>
    <row r="15" ht="24.75" customHeight="1" spans="1:9">
      <c r="A15" s="348" t="s">
        <v>185</v>
      </c>
      <c r="B15" s="304" t="s">
        <v>186</v>
      </c>
      <c r="C15" s="363">
        <f>C14</f>
        <v>4351850.25</v>
      </c>
      <c r="D15" s="363">
        <f>D14</f>
        <v>3205863.97</v>
      </c>
      <c r="E15" s="308">
        <f>E14</f>
        <v>2335651.95</v>
      </c>
      <c r="F15" s="365"/>
      <c r="G15" s="366"/>
      <c r="H15" s="300"/>
      <c r="I15" s="376"/>
    </row>
    <row r="16" ht="24.75" customHeight="1" spans="1:9">
      <c r="A16" s="348" t="s">
        <v>187</v>
      </c>
      <c r="B16" s="304" t="s">
        <v>188</v>
      </c>
      <c r="C16" s="363"/>
      <c r="D16" s="363"/>
      <c r="E16" s="308"/>
      <c r="F16" s="360"/>
      <c r="G16" s="361"/>
      <c r="H16" s="300"/>
      <c r="I16" s="376"/>
    </row>
    <row r="17" ht="24.75" customHeight="1" spans="1:9">
      <c r="A17" s="348" t="s">
        <v>189</v>
      </c>
      <c r="B17" s="304" t="s">
        <v>190</v>
      </c>
      <c r="C17" s="363"/>
      <c r="D17" s="363"/>
      <c r="E17" s="308"/>
      <c r="F17" s="360"/>
      <c r="G17" s="364"/>
      <c r="H17" s="300"/>
      <c r="I17" s="376"/>
    </row>
    <row r="18" ht="24.75" customHeight="1" spans="1:9">
      <c r="A18" s="348" t="s">
        <v>191</v>
      </c>
      <c r="B18" s="304" t="s">
        <v>192</v>
      </c>
      <c r="C18" s="363"/>
      <c r="D18" s="363"/>
      <c r="E18" s="308"/>
      <c r="F18" s="360"/>
      <c r="G18" s="364"/>
      <c r="H18" s="300"/>
      <c r="I18" s="376"/>
    </row>
    <row r="19" ht="24.75" customHeight="1" spans="1:9">
      <c r="A19" s="348" t="s">
        <v>193</v>
      </c>
      <c r="B19" s="304" t="s">
        <v>194</v>
      </c>
      <c r="C19" s="363"/>
      <c r="D19" s="363"/>
      <c r="E19" s="308"/>
      <c r="F19" s="360"/>
      <c r="G19" s="361"/>
      <c r="H19" s="300"/>
      <c r="I19" s="376"/>
    </row>
    <row r="20" ht="24.75" customHeight="1" spans="1:9">
      <c r="A20" s="350" t="s">
        <v>195</v>
      </c>
      <c r="B20" s="351" t="s">
        <v>196</v>
      </c>
      <c r="C20" s="367"/>
      <c r="D20" s="367"/>
      <c r="E20" s="352"/>
      <c r="F20" s="368"/>
      <c r="G20" s="361"/>
      <c r="H20" s="300"/>
      <c r="I20" s="376"/>
    </row>
    <row r="21" ht="24.75" customHeight="1" spans="1:9">
      <c r="A21" s="343" t="s">
        <v>157</v>
      </c>
      <c r="B21" s="298"/>
      <c r="C21" s="299"/>
      <c r="D21" s="299"/>
      <c r="E21" s="299"/>
      <c r="F21" s="356"/>
      <c r="G21" s="361"/>
      <c r="H21" s="300"/>
      <c r="I21" s="376"/>
    </row>
    <row r="22" ht="24.75" customHeight="1" spans="1:9">
      <c r="A22" s="301" t="s">
        <v>158</v>
      </c>
      <c r="B22" s="301"/>
      <c r="C22" s="301"/>
      <c r="D22" s="301"/>
      <c r="E22" s="301"/>
      <c r="F22" s="357"/>
      <c r="G22" s="361"/>
      <c r="H22" s="300"/>
      <c r="I22" s="376"/>
    </row>
    <row r="23" ht="24.75" customHeight="1" spans="1:9">
      <c r="A23" s="344" t="s">
        <v>19</v>
      </c>
      <c r="B23" s="345" t="s">
        <v>20</v>
      </c>
      <c r="C23" s="346" t="s">
        <v>159</v>
      </c>
      <c r="D23" s="346" t="s">
        <v>160</v>
      </c>
      <c r="E23" s="346" t="s">
        <v>161</v>
      </c>
      <c r="F23" s="358"/>
      <c r="G23" s="361"/>
      <c r="H23" s="300"/>
      <c r="I23" s="376"/>
    </row>
    <row r="24" ht="24.75" customHeight="1" spans="1:9">
      <c r="A24" s="348" t="s">
        <v>197</v>
      </c>
      <c r="B24" s="304" t="s">
        <v>198</v>
      </c>
      <c r="C24" s="363"/>
      <c r="D24" s="363"/>
      <c r="E24" s="308"/>
      <c r="F24" s="360"/>
      <c r="G24" s="364"/>
      <c r="H24" s="300"/>
      <c r="I24" s="376"/>
    </row>
    <row r="25" ht="24.75" customHeight="1" spans="1:9">
      <c r="A25" s="348" t="s">
        <v>199</v>
      </c>
      <c r="B25" s="304" t="s">
        <v>200</v>
      </c>
      <c r="C25" s="363"/>
      <c r="D25" s="363"/>
      <c r="E25" s="308"/>
      <c r="F25" s="360"/>
      <c r="G25" s="364"/>
      <c r="H25" s="300"/>
      <c r="I25" s="376"/>
    </row>
    <row r="26" ht="24.75" customHeight="1" spans="1:9">
      <c r="A26" s="348" t="s">
        <v>201</v>
      </c>
      <c r="B26" s="304" t="s">
        <v>202</v>
      </c>
      <c r="C26" s="363"/>
      <c r="D26" s="363"/>
      <c r="E26" s="308"/>
      <c r="F26" s="360"/>
      <c r="G26" s="361"/>
      <c r="H26" s="300"/>
      <c r="I26" s="376"/>
    </row>
    <row r="27" s="353" customFormat="1" ht="24.75" customHeight="1" spans="1:20">
      <c r="A27" s="348" t="s">
        <v>203</v>
      </c>
      <c r="B27" s="304" t="s">
        <v>204</v>
      </c>
      <c r="C27" s="363">
        <v>3932328.6</v>
      </c>
      <c r="D27" s="363">
        <v>3832240.63</v>
      </c>
      <c r="E27" s="308">
        <v>4648353.04</v>
      </c>
      <c r="F27" s="360"/>
      <c r="G27" s="361"/>
      <c r="H27" s="300"/>
      <c r="I27" s="376"/>
      <c r="J27" s="361"/>
      <c r="K27" s="361"/>
      <c r="L27" s="361"/>
      <c r="M27" s="361"/>
      <c r="N27" s="361"/>
      <c r="O27" s="361"/>
      <c r="P27" s="361"/>
      <c r="Q27" s="361"/>
      <c r="R27" s="361"/>
      <c r="S27" s="361"/>
      <c r="T27" s="361"/>
    </row>
    <row r="28" s="353" customFormat="1" ht="24.75" customHeight="1" spans="1:20">
      <c r="A28" s="348" t="s">
        <v>205</v>
      </c>
      <c r="B28" s="304" t="s">
        <v>206</v>
      </c>
      <c r="C28" s="363"/>
      <c r="D28" s="363"/>
      <c r="E28" s="308"/>
      <c r="F28" s="360"/>
      <c r="G28" s="361"/>
      <c r="H28" s="300"/>
      <c r="I28" s="376"/>
      <c r="J28" s="361"/>
      <c r="K28" s="361"/>
      <c r="L28" s="361"/>
      <c r="M28" s="361"/>
      <c r="N28" s="361"/>
      <c r="O28" s="361"/>
      <c r="P28" s="361"/>
      <c r="Q28" s="361"/>
      <c r="R28" s="361"/>
      <c r="S28" s="361"/>
      <c r="T28" s="361"/>
    </row>
    <row r="29" s="353" customFormat="1" ht="24.75" customHeight="1" spans="1:20">
      <c r="A29" s="348" t="s">
        <v>207</v>
      </c>
      <c r="B29" s="304" t="s">
        <v>208</v>
      </c>
      <c r="C29" s="363"/>
      <c r="D29" s="363"/>
      <c r="E29" s="363"/>
      <c r="F29" s="360"/>
      <c r="G29" s="361"/>
      <c r="H29" s="300"/>
      <c r="I29" s="376"/>
      <c r="J29" s="361"/>
      <c r="K29" s="361"/>
      <c r="L29" s="361"/>
      <c r="M29" s="361"/>
      <c r="N29" s="361"/>
      <c r="O29" s="361"/>
      <c r="P29" s="361"/>
      <c r="Q29" s="361"/>
      <c r="R29" s="361"/>
      <c r="S29" s="361"/>
      <c r="T29" s="361"/>
    </row>
    <row r="30" s="353" customFormat="1" ht="24.75" customHeight="1" spans="1:20">
      <c r="A30" s="348" t="s">
        <v>209</v>
      </c>
      <c r="B30" s="304" t="s">
        <v>210</v>
      </c>
      <c r="C30" s="363">
        <v>2762226.9</v>
      </c>
      <c r="D30" s="363">
        <v>4545216</v>
      </c>
      <c r="E30" s="308">
        <v>4960567.8</v>
      </c>
      <c r="F30" s="360"/>
      <c r="G30" s="361"/>
      <c r="H30" s="300"/>
      <c r="I30" s="376"/>
      <c r="J30" s="361"/>
      <c r="K30" s="361"/>
      <c r="L30" s="361"/>
      <c r="M30" s="361"/>
      <c r="N30" s="361"/>
      <c r="O30" s="361"/>
      <c r="P30" s="361"/>
      <c r="Q30" s="361"/>
      <c r="R30" s="361"/>
      <c r="S30" s="361"/>
      <c r="T30" s="361"/>
    </row>
    <row r="31" s="353" customFormat="1" ht="24.75" customHeight="1" spans="1:20">
      <c r="A31" s="348" t="s">
        <v>211</v>
      </c>
      <c r="B31" s="304" t="s">
        <v>212</v>
      </c>
      <c r="C31" s="363">
        <f>C30/0.9</f>
        <v>3069141</v>
      </c>
      <c r="D31" s="363">
        <f>D30/0.9</f>
        <v>5050240</v>
      </c>
      <c r="E31" s="308">
        <f>E30/0.9</f>
        <v>5511742</v>
      </c>
      <c r="F31" s="360"/>
      <c r="G31" s="361"/>
      <c r="H31" s="300"/>
      <c r="I31" s="376"/>
      <c r="J31" s="361"/>
      <c r="K31" s="361"/>
      <c r="L31" s="361"/>
      <c r="M31" s="361"/>
      <c r="N31" s="361"/>
      <c r="O31" s="361"/>
      <c r="P31" s="361"/>
      <c r="Q31" s="361"/>
      <c r="R31" s="361"/>
      <c r="S31" s="361"/>
      <c r="T31" s="361"/>
    </row>
    <row r="32" s="354" customFormat="1" ht="24.75" customHeight="1" spans="1:20">
      <c r="A32" s="348" t="s">
        <v>213</v>
      </c>
      <c r="B32" s="304" t="s">
        <v>214</v>
      </c>
      <c r="C32" s="363">
        <v>1663048.53</v>
      </c>
      <c r="D32" s="363">
        <v>1591242.96</v>
      </c>
      <c r="E32" s="308">
        <v>1955119.36</v>
      </c>
      <c r="F32" s="360"/>
      <c r="G32" s="369"/>
      <c r="H32" s="300"/>
      <c r="I32" s="376"/>
      <c r="J32" s="369"/>
      <c r="K32" s="369"/>
      <c r="L32" s="369"/>
      <c r="M32" s="369"/>
      <c r="N32" s="369"/>
      <c r="O32" s="369"/>
      <c r="P32" s="369"/>
      <c r="Q32" s="369"/>
      <c r="R32" s="369"/>
      <c r="S32" s="369"/>
      <c r="T32" s="369"/>
    </row>
    <row r="33" s="354" customFormat="1" ht="24.75" customHeight="1" spans="1:20">
      <c r="A33" s="350" t="s">
        <v>215</v>
      </c>
      <c r="B33" s="351" t="s">
        <v>216</v>
      </c>
      <c r="C33" s="367">
        <f>2648925.92+1347400.19</f>
        <v>3996326.11</v>
      </c>
      <c r="D33" s="367">
        <f>2787609.71+2587920.92</f>
        <v>5375530.63</v>
      </c>
      <c r="E33" s="352">
        <f>3066059.99+2883517.94</f>
        <v>5949577.93</v>
      </c>
      <c r="F33" s="368"/>
      <c r="G33" s="369"/>
      <c r="H33" s="300"/>
      <c r="I33" s="376"/>
      <c r="J33" s="369"/>
      <c r="K33" s="369"/>
      <c r="L33" s="369"/>
      <c r="M33" s="369"/>
      <c r="N33" s="369"/>
      <c r="O33" s="369"/>
      <c r="P33" s="369"/>
      <c r="Q33" s="369"/>
      <c r="R33" s="369"/>
      <c r="S33" s="369"/>
      <c r="T33" s="369"/>
    </row>
    <row r="34" customHeight="1" spans="1:6">
      <c r="A34" s="343" t="s">
        <v>217</v>
      </c>
      <c r="B34" s="298"/>
      <c r="C34" s="299"/>
      <c r="D34" s="299"/>
      <c r="E34" s="299"/>
      <c r="F34" s="356"/>
    </row>
    <row r="35" ht="27" customHeight="1" spans="1:6">
      <c r="A35" s="301" t="s">
        <v>218</v>
      </c>
      <c r="B35" s="301"/>
      <c r="C35" s="301"/>
      <c r="D35" s="301"/>
      <c r="E35" s="301"/>
      <c r="F35" s="357"/>
    </row>
    <row r="36" ht="24.75" customHeight="1" spans="1:6">
      <c r="A36" s="370" t="s">
        <v>19</v>
      </c>
      <c r="B36" s="371" t="s">
        <v>20</v>
      </c>
      <c r="C36" s="346" t="s">
        <v>159</v>
      </c>
      <c r="D36" s="346" t="s">
        <v>160</v>
      </c>
      <c r="E36" s="346" t="s">
        <v>161</v>
      </c>
      <c r="F36" s="358"/>
    </row>
    <row r="37" ht="24.75" customHeight="1" spans="1:6">
      <c r="A37" s="348" t="s">
        <v>219</v>
      </c>
      <c r="B37" s="304" t="s">
        <v>220</v>
      </c>
      <c r="C37" s="308">
        <f>C39</f>
        <v>13263594.06</v>
      </c>
      <c r="D37" s="308">
        <f>D39</f>
        <v>13372263.58</v>
      </c>
      <c r="E37" s="308">
        <f>E39</f>
        <v>13465076.48</v>
      </c>
      <c r="F37" s="360"/>
    </row>
    <row r="38" s="354" customFormat="1" ht="24.75" customHeight="1" spans="1:20">
      <c r="A38" s="348" t="s">
        <v>221</v>
      </c>
      <c r="B38" s="304" t="s">
        <v>222</v>
      </c>
      <c r="C38" s="308"/>
      <c r="D38" s="308"/>
      <c r="E38" s="308"/>
      <c r="F38" s="372"/>
      <c r="G38" s="369"/>
      <c r="H38" s="369"/>
      <c r="I38" s="369"/>
      <c r="J38" s="369"/>
      <c r="K38" s="369"/>
      <c r="L38" s="369"/>
      <c r="M38" s="369"/>
      <c r="N38" s="369"/>
      <c r="O38" s="369"/>
      <c r="P38" s="369"/>
      <c r="Q38" s="369"/>
      <c r="R38" s="369"/>
      <c r="S38" s="369"/>
      <c r="T38" s="369"/>
    </row>
    <row r="39" s="354" customFormat="1" ht="24.75" customHeight="1" spans="1:20">
      <c r="A39" s="348" t="s">
        <v>223</v>
      </c>
      <c r="B39" s="304" t="s">
        <v>224</v>
      </c>
      <c r="C39" s="308">
        <v>13263594.06</v>
      </c>
      <c r="D39" s="308">
        <v>13372263.58</v>
      </c>
      <c r="E39" s="308">
        <v>13465076.48</v>
      </c>
      <c r="F39" s="372"/>
      <c r="G39" s="369"/>
      <c r="H39" s="369"/>
      <c r="I39" s="369"/>
      <c r="J39" s="369"/>
      <c r="K39" s="369"/>
      <c r="L39" s="369"/>
      <c r="M39" s="369"/>
      <c r="N39" s="369"/>
      <c r="O39" s="369"/>
      <c r="P39" s="369"/>
      <c r="Q39" s="369"/>
      <c r="R39" s="369"/>
      <c r="S39" s="369"/>
      <c r="T39" s="369"/>
    </row>
    <row r="40" s="354" customFormat="1" ht="24.75" customHeight="1" spans="1:20">
      <c r="A40" s="348" t="s">
        <v>225</v>
      </c>
      <c r="B40" s="304" t="s">
        <v>226</v>
      </c>
      <c r="C40" s="308"/>
      <c r="D40" s="308"/>
      <c r="E40" s="308"/>
      <c r="F40" s="372"/>
      <c r="G40" s="369"/>
      <c r="H40" s="369"/>
      <c r="I40" s="369"/>
      <c r="J40" s="369"/>
      <c r="K40" s="369"/>
      <c r="L40" s="369"/>
      <c r="M40" s="369"/>
      <c r="N40" s="369"/>
      <c r="O40" s="369"/>
      <c r="P40" s="369"/>
      <c r="Q40" s="369"/>
      <c r="R40" s="369"/>
      <c r="S40" s="369"/>
      <c r="T40" s="369"/>
    </row>
    <row r="41" s="354" customFormat="1" ht="24.75" customHeight="1" spans="1:20">
      <c r="A41" s="348" t="s">
        <v>227</v>
      </c>
      <c r="B41" s="304" t="s">
        <v>228</v>
      </c>
      <c r="C41" s="308"/>
      <c r="D41" s="308"/>
      <c r="E41" s="308"/>
      <c r="F41" s="372"/>
      <c r="G41" s="369"/>
      <c r="H41" s="369"/>
      <c r="I41" s="369"/>
      <c r="J41" s="369"/>
      <c r="K41" s="369"/>
      <c r="L41" s="369"/>
      <c r="M41" s="369"/>
      <c r="N41" s="369"/>
      <c r="O41" s="369"/>
      <c r="P41" s="369"/>
      <c r="Q41" s="369"/>
      <c r="R41" s="369"/>
      <c r="S41" s="369"/>
      <c r="T41" s="369"/>
    </row>
    <row r="42" s="354" customFormat="1" ht="24.75" customHeight="1" spans="1:20">
      <c r="A42" s="348" t="s">
        <v>229</v>
      </c>
      <c r="B42" s="304" t="s">
        <v>230</v>
      </c>
      <c r="C42" s="308">
        <v>1028119.46</v>
      </c>
      <c r="D42" s="308">
        <v>690420.98</v>
      </c>
      <c r="E42" s="308">
        <v>518057.73</v>
      </c>
      <c r="F42" s="360"/>
      <c r="G42" s="369"/>
      <c r="H42" s="369"/>
      <c r="I42" s="369"/>
      <c r="J42" s="369"/>
      <c r="K42" s="369"/>
      <c r="L42" s="369"/>
      <c r="M42" s="369"/>
      <c r="N42" s="369"/>
      <c r="O42" s="369"/>
      <c r="P42" s="369"/>
      <c r="Q42" s="369"/>
      <c r="R42" s="369"/>
      <c r="S42" s="369"/>
      <c r="T42" s="369"/>
    </row>
    <row r="43" s="354" customFormat="1" ht="24.75" customHeight="1" spans="1:20">
      <c r="A43" s="347" t="s">
        <v>231</v>
      </c>
      <c r="B43" s="304" t="s">
        <v>232</v>
      </c>
      <c r="C43" s="308"/>
      <c r="D43" s="308"/>
      <c r="E43" s="308"/>
      <c r="F43" s="360"/>
      <c r="G43" s="369"/>
      <c r="H43" s="369"/>
      <c r="I43" s="369"/>
      <c r="J43" s="369"/>
      <c r="K43" s="369"/>
      <c r="L43" s="369"/>
      <c r="M43" s="369"/>
      <c r="N43" s="369"/>
      <c r="O43" s="369"/>
      <c r="P43" s="369"/>
      <c r="Q43" s="369"/>
      <c r="R43" s="369"/>
      <c r="S43" s="369"/>
      <c r="T43" s="369"/>
    </row>
    <row r="44" s="354" customFormat="1" ht="24.75" customHeight="1" spans="1:20">
      <c r="A44" s="348" t="s">
        <v>233</v>
      </c>
      <c r="B44" s="304" t="s">
        <v>234</v>
      </c>
      <c r="C44" s="308"/>
      <c r="D44" s="308"/>
      <c r="E44" s="308"/>
      <c r="F44" s="360"/>
      <c r="G44" s="369"/>
      <c r="H44" s="369"/>
      <c r="I44" s="369"/>
      <c r="J44" s="369"/>
      <c r="K44" s="369"/>
      <c r="L44" s="369"/>
      <c r="M44" s="369"/>
      <c r="N44" s="369"/>
      <c r="O44" s="369"/>
      <c r="P44" s="369"/>
      <c r="Q44" s="369"/>
      <c r="R44" s="369"/>
      <c r="S44" s="369"/>
      <c r="T44" s="369"/>
    </row>
    <row r="45" s="354" customFormat="1" ht="24.75" customHeight="1" spans="1:20">
      <c r="A45" s="348" t="s">
        <v>235</v>
      </c>
      <c r="B45" s="304" t="s">
        <v>236</v>
      </c>
      <c r="C45" s="308"/>
      <c r="D45" s="308"/>
      <c r="E45" s="308"/>
      <c r="F45" s="360"/>
      <c r="G45" s="369"/>
      <c r="H45" s="369"/>
      <c r="I45" s="369"/>
      <c r="J45" s="369"/>
      <c r="K45" s="369"/>
      <c r="L45" s="369"/>
      <c r="M45" s="369"/>
      <c r="N45" s="369"/>
      <c r="O45" s="369"/>
      <c r="P45" s="369"/>
      <c r="Q45" s="369"/>
      <c r="R45" s="369"/>
      <c r="S45" s="369"/>
      <c r="T45" s="369"/>
    </row>
    <row r="46" s="354" customFormat="1" ht="24.75" customHeight="1" spans="1:20">
      <c r="A46" s="348" t="s">
        <v>221</v>
      </c>
      <c r="B46" s="304" t="s">
        <v>237</v>
      </c>
      <c r="C46" s="308"/>
      <c r="D46" s="308"/>
      <c r="E46" s="308"/>
      <c r="F46" s="360"/>
      <c r="G46" s="369"/>
      <c r="H46" s="369"/>
      <c r="I46" s="369"/>
      <c r="J46" s="369"/>
      <c r="K46" s="369"/>
      <c r="L46" s="369"/>
      <c r="M46" s="369"/>
      <c r="N46" s="369"/>
      <c r="O46" s="369"/>
      <c r="P46" s="369"/>
      <c r="Q46" s="369"/>
      <c r="R46" s="369"/>
      <c r="S46" s="369"/>
      <c r="T46" s="369"/>
    </row>
    <row r="47" s="354" customFormat="1" ht="24.75" customHeight="1" spans="1:20">
      <c r="A47" s="348" t="s">
        <v>238</v>
      </c>
      <c r="B47" s="304" t="s">
        <v>239</v>
      </c>
      <c r="C47" s="308"/>
      <c r="D47" s="308"/>
      <c r="E47" s="308"/>
      <c r="F47" s="360"/>
      <c r="G47" s="369"/>
      <c r="H47" s="369"/>
      <c r="I47" s="369"/>
      <c r="J47" s="369"/>
      <c r="K47" s="369"/>
      <c r="L47" s="369"/>
      <c r="M47" s="369"/>
      <c r="N47" s="369"/>
      <c r="O47" s="369"/>
      <c r="P47" s="369"/>
      <c r="Q47" s="369"/>
      <c r="R47" s="369"/>
      <c r="S47" s="369"/>
      <c r="T47" s="369"/>
    </row>
    <row r="48" s="354" customFormat="1" ht="24.75" customHeight="1" spans="1:20">
      <c r="A48" s="348" t="s">
        <v>240</v>
      </c>
      <c r="B48" s="304" t="s">
        <v>241</v>
      </c>
      <c r="C48" s="308"/>
      <c r="D48" s="308"/>
      <c r="E48" s="308"/>
      <c r="F48" s="360"/>
      <c r="G48" s="369"/>
      <c r="H48" s="369"/>
      <c r="I48" s="369"/>
      <c r="J48" s="369"/>
      <c r="K48" s="369"/>
      <c r="L48" s="369"/>
      <c r="M48" s="369"/>
      <c r="N48" s="369"/>
      <c r="O48" s="369"/>
      <c r="P48" s="369"/>
      <c r="Q48" s="369"/>
      <c r="R48" s="369"/>
      <c r="S48" s="369"/>
      <c r="T48" s="369"/>
    </row>
    <row r="49" s="354" customFormat="1" ht="24.75" customHeight="1" spans="1:20">
      <c r="A49" s="348" t="s">
        <v>227</v>
      </c>
      <c r="B49" s="304" t="s">
        <v>242</v>
      </c>
      <c r="C49" s="308"/>
      <c r="D49" s="308"/>
      <c r="E49" s="308"/>
      <c r="F49" s="360"/>
      <c r="G49" s="369"/>
      <c r="H49" s="369"/>
      <c r="I49" s="369"/>
      <c r="J49" s="369"/>
      <c r="K49" s="369"/>
      <c r="L49" s="369"/>
      <c r="M49" s="369"/>
      <c r="N49" s="369"/>
      <c r="O49" s="369"/>
      <c r="P49" s="369"/>
      <c r="Q49" s="369"/>
      <c r="R49" s="369"/>
      <c r="S49" s="369"/>
      <c r="T49" s="369"/>
    </row>
    <row r="50" s="354" customFormat="1" ht="24.75" customHeight="1" spans="1:20">
      <c r="A50" s="348" t="s">
        <v>243</v>
      </c>
      <c r="B50" s="304" t="s">
        <v>244</v>
      </c>
      <c r="C50" s="308"/>
      <c r="D50" s="308"/>
      <c r="E50" s="363"/>
      <c r="F50" s="360"/>
      <c r="G50" s="369"/>
      <c r="H50" s="369"/>
      <c r="I50" s="369"/>
      <c r="J50" s="369"/>
      <c r="K50" s="369"/>
      <c r="L50" s="369"/>
      <c r="M50" s="369"/>
      <c r="N50" s="369"/>
      <c r="O50" s="369"/>
      <c r="P50" s="369"/>
      <c r="Q50" s="369"/>
      <c r="R50" s="369"/>
      <c r="S50" s="369"/>
      <c r="T50" s="369"/>
    </row>
    <row r="51" s="354" customFormat="1" ht="24.75" customHeight="1" spans="1:20">
      <c r="A51" s="348" t="s">
        <v>205</v>
      </c>
      <c r="B51" s="304" t="s">
        <v>245</v>
      </c>
      <c r="C51" s="359"/>
      <c r="D51" s="359"/>
      <c r="E51" s="359"/>
      <c r="F51" s="360"/>
      <c r="G51" s="369"/>
      <c r="H51" s="369"/>
      <c r="I51" s="369"/>
      <c r="J51" s="369"/>
      <c r="K51" s="369"/>
      <c r="L51" s="369"/>
      <c r="M51" s="369"/>
      <c r="N51" s="369"/>
      <c r="O51" s="369"/>
      <c r="P51" s="369"/>
      <c r="Q51" s="369"/>
      <c r="R51" s="369"/>
      <c r="S51" s="369"/>
      <c r="T51" s="369"/>
    </row>
    <row r="52" s="354" customFormat="1" ht="24.75" customHeight="1" spans="1:20">
      <c r="A52" s="348" t="s">
        <v>246</v>
      </c>
      <c r="B52" s="304" t="s">
        <v>247</v>
      </c>
      <c r="C52" s="373"/>
      <c r="D52" s="373"/>
      <c r="E52" s="373"/>
      <c r="F52" s="374"/>
      <c r="G52" s="369"/>
      <c r="H52" s="369"/>
      <c r="I52" s="369"/>
      <c r="J52" s="369"/>
      <c r="K52" s="369"/>
      <c r="L52" s="369"/>
      <c r="M52" s="369"/>
      <c r="N52" s="369"/>
      <c r="O52" s="369"/>
      <c r="P52" s="369"/>
      <c r="Q52" s="369"/>
      <c r="R52" s="369"/>
      <c r="S52" s="369"/>
      <c r="T52" s="369"/>
    </row>
    <row r="53" ht="24.75" customHeight="1" spans="1:6">
      <c r="A53" s="350" t="s">
        <v>248</v>
      </c>
      <c r="B53" s="351" t="s">
        <v>249</v>
      </c>
      <c r="C53" s="352"/>
      <c r="D53" s="352"/>
      <c r="E53" s="352"/>
      <c r="F53" s="368"/>
    </row>
    <row r="54" ht="24.75" customHeight="1" spans="1:6">
      <c r="A54" s="343" t="s">
        <v>217</v>
      </c>
      <c r="B54" s="298"/>
      <c r="C54" s="299"/>
      <c r="D54" s="299"/>
      <c r="E54" s="299"/>
      <c r="F54" s="356"/>
    </row>
    <row r="55" ht="24.75" customHeight="1" spans="1:6">
      <c r="A55" s="301" t="s">
        <v>218</v>
      </c>
      <c r="B55" s="301"/>
      <c r="C55" s="301"/>
      <c r="D55" s="301"/>
      <c r="E55" s="301"/>
      <c r="F55" s="357"/>
    </row>
    <row r="56" ht="24.75" customHeight="1" spans="1:6">
      <c r="A56" s="370" t="s">
        <v>19</v>
      </c>
      <c r="B56" s="371" t="s">
        <v>20</v>
      </c>
      <c r="C56" s="346" t="s">
        <v>159</v>
      </c>
      <c r="D56" s="346" t="s">
        <v>160</v>
      </c>
      <c r="E56" s="346" t="s">
        <v>161</v>
      </c>
      <c r="F56" s="358"/>
    </row>
    <row r="57" ht="24.75" customHeight="1" spans="1:6">
      <c r="A57" s="348" t="s">
        <v>250</v>
      </c>
      <c r="B57" s="304" t="s">
        <v>251</v>
      </c>
      <c r="C57" s="308"/>
      <c r="D57" s="308"/>
      <c r="E57" s="308"/>
      <c r="F57" s="360"/>
    </row>
    <row r="58" ht="24.75" customHeight="1" spans="1:6">
      <c r="A58" s="348" t="s">
        <v>252</v>
      </c>
      <c r="B58" s="304" t="s">
        <v>253</v>
      </c>
      <c r="C58" s="308"/>
      <c r="D58" s="308"/>
      <c r="E58" s="308"/>
      <c r="F58" s="360"/>
    </row>
    <row r="59" ht="24.75" customHeight="1" spans="1:6">
      <c r="A59" s="348" t="s">
        <v>254</v>
      </c>
      <c r="B59" s="304" t="s">
        <v>255</v>
      </c>
      <c r="C59" s="308"/>
      <c r="D59" s="308"/>
      <c r="E59" s="308"/>
      <c r="F59" s="360"/>
    </row>
    <row r="60" ht="24.75" customHeight="1" spans="1:6">
      <c r="A60" s="347" t="s">
        <v>256</v>
      </c>
      <c r="B60" s="304" t="s">
        <v>257</v>
      </c>
      <c r="C60" s="308">
        <f>SUM(C61:C63)</f>
        <v>19172800.66</v>
      </c>
      <c r="D60" s="308">
        <f>SUM(D61:D63)</f>
        <v>20748428.45</v>
      </c>
      <c r="E60" s="308">
        <f>SUM(E61:E63)</f>
        <v>21001537.39</v>
      </c>
      <c r="F60" s="360"/>
    </row>
    <row r="61" ht="24.75" customHeight="1" spans="1:6">
      <c r="A61" s="348" t="s">
        <v>258</v>
      </c>
      <c r="B61" s="304" t="s">
        <v>259</v>
      </c>
      <c r="C61" s="308">
        <v>5242133.67</v>
      </c>
      <c r="D61" s="308">
        <v>7007901.4</v>
      </c>
      <c r="E61" s="308">
        <v>7649713.17</v>
      </c>
      <c r="F61" s="360"/>
    </row>
    <row r="62" ht="24.75" customHeight="1" spans="1:6">
      <c r="A62" s="348" t="s">
        <v>260</v>
      </c>
      <c r="B62" s="304" t="s">
        <v>261</v>
      </c>
      <c r="C62" s="308">
        <v>1382541.48</v>
      </c>
      <c r="D62" s="308">
        <v>1476050.81</v>
      </c>
      <c r="E62" s="308">
        <v>1607407.8</v>
      </c>
      <c r="F62" s="360"/>
    </row>
    <row r="63" ht="24.75" customHeight="1" spans="1:6">
      <c r="A63" s="348" t="s">
        <v>262</v>
      </c>
      <c r="B63" s="304" t="s">
        <v>263</v>
      </c>
      <c r="C63" s="308">
        <v>12548125.51</v>
      </c>
      <c r="D63" s="308">
        <v>12264476.24</v>
      </c>
      <c r="E63" s="308">
        <v>11744416.42</v>
      </c>
      <c r="F63" s="360"/>
    </row>
    <row r="64" ht="24.75" customHeight="1" spans="1:7">
      <c r="A64" s="347" t="s">
        <v>264</v>
      </c>
      <c r="B64" s="304" t="s">
        <v>265</v>
      </c>
      <c r="C64" s="308">
        <f>C7+C43+C60</f>
        <v>56170294.57</v>
      </c>
      <c r="D64" s="308">
        <f>D7+D43+D60</f>
        <v>59161207.2</v>
      </c>
      <c r="E64" s="308">
        <f>E7+E43+E60</f>
        <v>60333941.68</v>
      </c>
      <c r="F64" s="360"/>
      <c r="G64" s="375"/>
    </row>
    <row r="65" ht="24.75" customHeight="1" spans="1:7">
      <c r="A65" s="378" t="s">
        <v>266</v>
      </c>
      <c r="B65" s="351" t="s">
        <v>267</v>
      </c>
      <c r="C65" s="379">
        <f>C64/C5</f>
        <v>2.55437126347854</v>
      </c>
      <c r="D65" s="379">
        <f>D64/D5</f>
        <v>2.43287532113834</v>
      </c>
      <c r="E65" s="379">
        <f>E64/E5</f>
        <v>2.4792363316833</v>
      </c>
      <c r="F65" s="368"/>
      <c r="G65" s="375"/>
    </row>
    <row r="66" customHeight="1" spans="1:5">
      <c r="A66" s="354"/>
      <c r="C66" s="353"/>
      <c r="D66" s="353"/>
      <c r="E66" s="353"/>
    </row>
    <row r="67" customHeight="1" spans="1:5">
      <c r="A67" s="354"/>
      <c r="C67" s="353"/>
      <c r="D67" s="353"/>
      <c r="E67" s="353"/>
    </row>
    <row r="68" customHeight="1" spans="1:5">
      <c r="A68" s="354"/>
      <c r="C68" s="353"/>
      <c r="D68" s="353"/>
      <c r="E68" s="353"/>
    </row>
    <row r="69" customHeight="1" spans="1:5">
      <c r="A69" s="354"/>
      <c r="C69" s="380"/>
      <c r="D69" s="380"/>
      <c r="E69" s="353"/>
    </row>
    <row r="70" customHeight="1" spans="1:5">
      <c r="A70" s="354"/>
      <c r="C70" s="381"/>
      <c r="D70" s="381"/>
      <c r="E70" s="353"/>
    </row>
    <row r="71" customHeight="1" spans="1:5">
      <c r="A71" s="354"/>
      <c r="C71" s="382"/>
      <c r="D71" s="382"/>
      <c r="E71" s="353"/>
    </row>
    <row r="72" customHeight="1" spans="1:5">
      <c r="A72" s="354"/>
      <c r="C72" s="381"/>
      <c r="D72" s="381"/>
      <c r="E72" s="353"/>
    </row>
    <row r="73" customHeight="1" spans="1:5">
      <c r="A73" s="354"/>
      <c r="C73" s="353"/>
      <c r="D73" s="353"/>
      <c r="E73" s="353"/>
    </row>
    <row r="74" customHeight="1" spans="1:5">
      <c r="A74" s="354"/>
      <c r="C74" s="353"/>
      <c r="D74" s="353"/>
      <c r="E74" s="353"/>
    </row>
    <row r="75" customHeight="1" spans="1:5">
      <c r="A75" s="354"/>
      <c r="C75" s="353"/>
      <c r="D75" s="353"/>
      <c r="E75" s="353"/>
    </row>
    <row r="76" customHeight="1" spans="1:5">
      <c r="A76" s="354"/>
      <c r="C76" s="353"/>
      <c r="D76" s="353"/>
      <c r="E76" s="353"/>
    </row>
    <row r="77" customHeight="1" spans="1:5">
      <c r="A77" s="354"/>
      <c r="C77" s="353"/>
      <c r="D77" s="353"/>
      <c r="E77" s="353"/>
    </row>
    <row r="78" customHeight="1" spans="1:5">
      <c r="A78" s="354"/>
      <c r="C78" s="353"/>
      <c r="D78" s="353"/>
      <c r="E78" s="353"/>
    </row>
    <row r="79" customHeight="1" spans="1:5">
      <c r="A79" s="354"/>
      <c r="C79" s="353"/>
      <c r="D79" s="353"/>
      <c r="E79" s="353"/>
    </row>
    <row r="80" customHeight="1" spans="1:5">
      <c r="A80" s="354"/>
      <c r="C80" s="353"/>
      <c r="D80" s="353"/>
      <c r="E80" s="353"/>
    </row>
    <row r="81" customHeight="1" spans="1:5">
      <c r="A81" s="354"/>
      <c r="C81" s="353"/>
      <c r="D81" s="353"/>
      <c r="E81" s="353"/>
    </row>
    <row r="82" customHeight="1" spans="1:5">
      <c r="A82" s="354"/>
      <c r="C82" s="353"/>
      <c r="D82" s="353"/>
      <c r="E82" s="353"/>
    </row>
    <row r="83" customHeight="1" spans="1:5">
      <c r="A83" s="354"/>
      <c r="C83" s="353"/>
      <c r="D83" s="353"/>
      <c r="E83" s="353"/>
    </row>
    <row r="84" customHeight="1" spans="1:5">
      <c r="A84" s="354"/>
      <c r="C84" s="353"/>
      <c r="D84" s="353"/>
      <c r="E84" s="353"/>
    </row>
  </sheetData>
  <mergeCells count="4">
    <mergeCell ref="A2:F2"/>
    <mergeCell ref="A22:F22"/>
    <mergeCell ref="A35:F35"/>
    <mergeCell ref="A55:F55"/>
  </mergeCells>
  <printOptions horizontalCentered="1" verticalCentered="1"/>
  <pageMargins left="0.2" right="0.159027777777778" top="0.389583333333333" bottom="0.589583333333333" header="0.469444444444444" footer="0.509722222222222"/>
  <pageSetup paperSize="9" orientation="landscape"/>
  <headerFooter alignWithMargins="0" scaleWithDoc="0"/>
  <rowBreaks count="1" manualBreakCount="1">
    <brk id="33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34"/>
  </sheetPr>
  <dimension ref="A1:E33"/>
  <sheetViews>
    <sheetView workbookViewId="0">
      <selection activeCell="D4" sqref="D4"/>
    </sheetView>
  </sheetViews>
  <sheetFormatPr defaultColWidth="9" defaultRowHeight="16.9" customHeight="1" outlineLevelCol="4"/>
  <cols>
    <col min="1" max="1" width="19.5" style="339" customWidth="1"/>
    <col min="2" max="2" width="9.75" style="340" customWidth="1"/>
    <col min="3" max="5" width="19" style="341" customWidth="1"/>
    <col min="6" max="19" width="9" style="342"/>
    <col min="20" max="16384" width="9" style="339"/>
  </cols>
  <sheetData>
    <row r="1" ht="24.75" customHeight="1" spans="1:5">
      <c r="A1" s="343" t="s">
        <v>268</v>
      </c>
      <c r="B1" s="298"/>
      <c r="C1" s="299"/>
      <c r="D1" s="299"/>
      <c r="E1" s="299"/>
    </row>
    <row r="2" ht="33" customHeight="1" spans="1:5">
      <c r="A2" s="301" t="s">
        <v>269</v>
      </c>
      <c r="B2" s="301"/>
      <c r="C2" s="301"/>
      <c r="D2" s="301"/>
      <c r="E2" s="301"/>
    </row>
    <row r="3" ht="27.75" customHeight="1" spans="1:5">
      <c r="A3" s="344" t="s">
        <v>19</v>
      </c>
      <c r="B3" s="345" t="s">
        <v>20</v>
      </c>
      <c r="C3" s="346" t="s">
        <v>159</v>
      </c>
      <c r="D3" s="346" t="s">
        <v>160</v>
      </c>
      <c r="E3" s="346" t="s">
        <v>161</v>
      </c>
    </row>
    <row r="4" ht="25.5" customHeight="1" spans="1:5">
      <c r="A4" s="347" t="s">
        <v>270</v>
      </c>
      <c r="B4" s="304" t="s">
        <v>271</v>
      </c>
      <c r="C4" s="308">
        <f>SUM(C5:C20)</f>
        <v>5242133.67</v>
      </c>
      <c r="D4" s="308">
        <f>SUM(D5:D20)</f>
        <v>7007901.4</v>
      </c>
      <c r="E4" s="308">
        <f>SUM(E5:E20)</f>
        <v>7649713.17</v>
      </c>
    </row>
    <row r="5" ht="25.5" customHeight="1" spans="1:5">
      <c r="A5" s="348" t="s">
        <v>272</v>
      </c>
      <c r="B5" s="304" t="s">
        <v>273</v>
      </c>
      <c r="C5" s="308">
        <v>681855</v>
      </c>
      <c r="D5" s="308">
        <v>722222.68</v>
      </c>
      <c r="E5" s="308">
        <v>789561.29</v>
      </c>
    </row>
    <row r="6" ht="25.5" customHeight="1" spans="1:5">
      <c r="A6" s="348" t="s">
        <v>235</v>
      </c>
      <c r="B6" s="304" t="s">
        <v>274</v>
      </c>
      <c r="C6" s="308">
        <v>68481.02</v>
      </c>
      <c r="D6" s="308">
        <v>89177.41</v>
      </c>
      <c r="E6" s="308">
        <v>96838.06</v>
      </c>
    </row>
    <row r="7" ht="25.5" customHeight="1" spans="1:5">
      <c r="A7" s="348" t="s">
        <v>275</v>
      </c>
      <c r="B7" s="304" t="s">
        <v>276</v>
      </c>
      <c r="C7" s="308">
        <v>180.15</v>
      </c>
      <c r="D7" s="308"/>
      <c r="E7" s="308">
        <v>29245</v>
      </c>
    </row>
    <row r="8" ht="25.5" customHeight="1" spans="1:5">
      <c r="A8" s="349" t="s">
        <v>277</v>
      </c>
      <c r="B8" s="304" t="s">
        <v>278</v>
      </c>
      <c r="C8" s="308">
        <v>122794.33</v>
      </c>
      <c r="D8" s="308">
        <v>78422.69</v>
      </c>
      <c r="E8" s="308">
        <v>77268.39</v>
      </c>
    </row>
    <row r="9" ht="25.5" customHeight="1" spans="1:5">
      <c r="A9" s="349" t="s">
        <v>279</v>
      </c>
      <c r="B9" s="304" t="s">
        <v>280</v>
      </c>
      <c r="C9" s="308">
        <v>13562</v>
      </c>
      <c r="D9" s="308">
        <v>4110</v>
      </c>
      <c r="E9" s="308">
        <v>3275</v>
      </c>
    </row>
    <row r="10" ht="25.5" customHeight="1" spans="1:5">
      <c r="A10" s="349" t="s">
        <v>281</v>
      </c>
      <c r="B10" s="304" t="s">
        <v>282</v>
      </c>
      <c r="C10" s="308">
        <v>113737.17</v>
      </c>
      <c r="D10" s="308">
        <v>106100.44</v>
      </c>
      <c r="E10" s="308">
        <v>118008.17</v>
      </c>
    </row>
    <row r="11" ht="25.5" customHeight="1" spans="1:5">
      <c r="A11" s="349" t="s">
        <v>283</v>
      </c>
      <c r="B11" s="304" t="s">
        <v>284</v>
      </c>
      <c r="C11" s="308">
        <v>58602.84</v>
      </c>
      <c r="D11" s="308">
        <v>60444.91</v>
      </c>
      <c r="E11" s="308">
        <v>67443.52</v>
      </c>
    </row>
    <row r="12" ht="25.5" customHeight="1" spans="1:5">
      <c r="A12" s="348" t="s">
        <v>285</v>
      </c>
      <c r="B12" s="304" t="s">
        <v>286</v>
      </c>
      <c r="C12" s="308"/>
      <c r="D12" s="308"/>
      <c r="E12" s="308"/>
    </row>
    <row r="13" ht="25.5" customHeight="1" spans="1:5">
      <c r="A13" s="348" t="s">
        <v>287</v>
      </c>
      <c r="B13" s="304" t="s">
        <v>288</v>
      </c>
      <c r="C13" s="308">
        <v>420000</v>
      </c>
      <c r="D13" s="308">
        <v>430500</v>
      </c>
      <c r="E13" s="308">
        <v>441000</v>
      </c>
    </row>
    <row r="14" ht="25.5" customHeight="1" spans="1:5">
      <c r="A14" s="348" t="s">
        <v>289</v>
      </c>
      <c r="B14" s="304" t="s">
        <v>290</v>
      </c>
      <c r="C14" s="308"/>
      <c r="D14" s="308">
        <v>1560</v>
      </c>
      <c r="E14" s="308"/>
    </row>
    <row r="15" ht="25.5" customHeight="1" spans="1:5">
      <c r="A15" s="348" t="s">
        <v>291</v>
      </c>
      <c r="B15" s="304" t="s">
        <v>292</v>
      </c>
      <c r="C15" s="308">
        <v>15688</v>
      </c>
      <c r="D15" s="308">
        <v>1174.5</v>
      </c>
      <c r="E15" s="308">
        <v>4540</v>
      </c>
    </row>
    <row r="16" ht="25.5" customHeight="1" spans="1:5">
      <c r="A16" s="348" t="s">
        <v>293</v>
      </c>
      <c r="B16" s="304" t="s">
        <v>294</v>
      </c>
      <c r="C16" s="308"/>
      <c r="D16" s="308"/>
      <c r="E16" s="308"/>
    </row>
    <row r="17" ht="25.5" customHeight="1" spans="1:5">
      <c r="A17" s="348" t="s">
        <v>295</v>
      </c>
      <c r="B17" s="304" t="s">
        <v>296</v>
      </c>
      <c r="C17" s="308"/>
      <c r="D17" s="308"/>
      <c r="E17" s="308"/>
    </row>
    <row r="18" ht="25.5" customHeight="1" spans="1:5">
      <c r="A18" s="348" t="s">
        <v>297</v>
      </c>
      <c r="B18" s="304" t="s">
        <v>298</v>
      </c>
      <c r="C18" s="308"/>
      <c r="D18" s="308"/>
      <c r="E18" s="308"/>
    </row>
    <row r="19" ht="25.5" customHeight="1" spans="1:5">
      <c r="A19" s="348" t="s">
        <v>299</v>
      </c>
      <c r="B19" s="304" t="s">
        <v>300</v>
      </c>
      <c r="C19" s="308"/>
      <c r="D19" s="308"/>
      <c r="E19" s="308"/>
    </row>
    <row r="20" ht="25.5" customHeight="1" spans="1:5">
      <c r="A20" s="348" t="s">
        <v>301</v>
      </c>
      <c r="B20" s="304" t="s">
        <v>302</v>
      </c>
      <c r="C20" s="308">
        <v>3747233.16</v>
      </c>
      <c r="D20" s="308">
        <v>5514188.77</v>
      </c>
      <c r="E20" s="308">
        <v>6022533.74</v>
      </c>
    </row>
    <row r="21" ht="25.5" customHeight="1" spans="1:5">
      <c r="A21" s="347" t="s">
        <v>303</v>
      </c>
      <c r="B21" s="304" t="s">
        <v>304</v>
      </c>
      <c r="C21" s="308">
        <f>SUM(C22:C29)</f>
        <v>1382541.48</v>
      </c>
      <c r="D21" s="308">
        <f>SUM(D22:D29)</f>
        <v>1476050.81</v>
      </c>
      <c r="E21" s="308">
        <f>SUM(E22:E29)</f>
        <v>1607407.8</v>
      </c>
    </row>
    <row r="22" ht="25.5" customHeight="1" spans="1:5">
      <c r="A22" s="348" t="s">
        <v>305</v>
      </c>
      <c r="B22" s="304" t="s">
        <v>306</v>
      </c>
      <c r="C22" s="308">
        <v>1240842.16</v>
      </c>
      <c r="D22" s="308">
        <v>1357203.45</v>
      </c>
      <c r="E22" s="308">
        <v>1524246.8</v>
      </c>
    </row>
    <row r="23" ht="25.5" customHeight="1" spans="1:5">
      <c r="A23" s="348" t="s">
        <v>235</v>
      </c>
      <c r="B23" s="304" t="s">
        <v>307</v>
      </c>
      <c r="C23" s="308"/>
      <c r="D23" s="308"/>
      <c r="E23" s="308"/>
    </row>
    <row r="24" ht="25.5" customHeight="1" spans="1:5">
      <c r="A24" s="348" t="s">
        <v>275</v>
      </c>
      <c r="B24" s="304" t="s">
        <v>308</v>
      </c>
      <c r="C24" s="308">
        <v>4180</v>
      </c>
      <c r="D24" s="308">
        <v>25858.79</v>
      </c>
      <c r="E24" s="308">
        <v>10670</v>
      </c>
    </row>
    <row r="25" ht="25.5" customHeight="1" spans="1:5">
      <c r="A25" s="349" t="s">
        <v>309</v>
      </c>
      <c r="B25" s="304" t="s">
        <v>310</v>
      </c>
      <c r="C25" s="308">
        <v>11719.1</v>
      </c>
      <c r="D25" s="308"/>
      <c r="E25" s="308"/>
    </row>
    <row r="26" ht="25.5" customHeight="1" spans="1:5">
      <c r="A26" s="348" t="s">
        <v>311</v>
      </c>
      <c r="B26" s="304" t="s">
        <v>312</v>
      </c>
      <c r="C26" s="308"/>
      <c r="D26" s="308"/>
      <c r="E26" s="308"/>
    </row>
    <row r="27" ht="25.5" customHeight="1" spans="1:5">
      <c r="A27" s="348" t="s">
        <v>313</v>
      </c>
      <c r="B27" s="304" t="s">
        <v>314</v>
      </c>
      <c r="C27" s="308"/>
      <c r="D27" s="308"/>
      <c r="E27" s="308"/>
    </row>
    <row r="28" ht="25.5" customHeight="1" spans="1:5">
      <c r="A28" s="348" t="s">
        <v>315</v>
      </c>
      <c r="B28" s="304" t="s">
        <v>316</v>
      </c>
      <c r="C28" s="308"/>
      <c r="D28" s="308"/>
      <c r="E28" s="308"/>
    </row>
    <row r="29" ht="25.5" customHeight="1" spans="1:5">
      <c r="A29" s="348" t="s">
        <v>317</v>
      </c>
      <c r="B29" s="304" t="s">
        <v>318</v>
      </c>
      <c r="C29" s="308">
        <v>125800.22</v>
      </c>
      <c r="D29" s="308">
        <v>92988.57</v>
      </c>
      <c r="E29" s="308">
        <v>72491</v>
      </c>
    </row>
    <row r="30" ht="25.5" customHeight="1" spans="1:5">
      <c r="A30" s="347" t="s">
        <v>319</v>
      </c>
      <c r="B30" s="304" t="s">
        <v>320</v>
      </c>
      <c r="C30" s="308">
        <f>C31-C32+C33</f>
        <v>12548125.51</v>
      </c>
      <c r="D30" s="308">
        <f>D31-D32+D33</f>
        <v>12264476.24</v>
      </c>
      <c r="E30" s="308">
        <f>E31-E32+E33</f>
        <v>11744416.42</v>
      </c>
    </row>
    <row r="31" ht="25.5" customHeight="1" spans="1:5">
      <c r="A31" s="348" t="s">
        <v>321</v>
      </c>
      <c r="B31" s="304" t="s">
        <v>322</v>
      </c>
      <c r="C31" s="308">
        <v>12497279.11</v>
      </c>
      <c r="D31" s="308">
        <v>12217160.44</v>
      </c>
      <c r="E31" s="308">
        <v>11795972.94</v>
      </c>
    </row>
    <row r="32" ht="25.5" customHeight="1" spans="1:5">
      <c r="A32" s="348" t="s">
        <v>323</v>
      </c>
      <c r="B32" s="304" t="s">
        <v>324</v>
      </c>
      <c r="C32" s="308">
        <v>36221.47</v>
      </c>
      <c r="D32" s="308">
        <v>49766.14</v>
      </c>
      <c r="E32" s="308">
        <v>134934.92</v>
      </c>
    </row>
    <row r="33" ht="25.5" customHeight="1" spans="1:5">
      <c r="A33" s="350" t="s">
        <v>325</v>
      </c>
      <c r="B33" s="351" t="s">
        <v>326</v>
      </c>
      <c r="C33" s="352">
        <v>87067.87</v>
      </c>
      <c r="D33" s="352">
        <v>97081.94</v>
      </c>
      <c r="E33" s="352">
        <v>83378.4</v>
      </c>
    </row>
  </sheetData>
  <mergeCells count="1">
    <mergeCell ref="A2:E2"/>
  </mergeCells>
  <printOptions horizontalCentered="1" verticalCentered="1"/>
  <pageMargins left="0.429861111111111" right="0.2" top="0.389583333333333" bottom="0.589583333333333" header="0.469444444444444" footer="0.509722222222222"/>
  <pageSetup paperSize="9" scale="82" orientation="portrait"/>
  <headerFooter alignWithMargins="0" scaleWithDoc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"/>
  <sheetViews>
    <sheetView view="pageBreakPreview" zoomScaleNormal="100" workbookViewId="0">
      <selection activeCell="A2" sqref="$A2:$XFD2"/>
    </sheetView>
  </sheetViews>
  <sheetFormatPr defaultColWidth="17.5" defaultRowHeight="24.95" customHeight="1" outlineLevelCol="6"/>
  <cols>
    <col min="1" max="1" width="23.25" customWidth="1"/>
    <col min="2" max="2" width="11.125" customWidth="1"/>
    <col min="3" max="3" width="17.5" customWidth="1"/>
  </cols>
  <sheetData>
    <row r="1" customHeight="1" spans="1:6">
      <c r="A1" s="31" t="s">
        <v>327</v>
      </c>
      <c r="B1" s="298"/>
      <c r="C1" s="299"/>
      <c r="D1" s="299"/>
      <c r="E1" s="299"/>
      <c r="F1" s="300"/>
    </row>
    <row r="2" customHeight="1" spans="1:6">
      <c r="A2" s="301" t="s">
        <v>18</v>
      </c>
      <c r="B2" s="301"/>
      <c r="C2" s="301"/>
      <c r="D2" s="301"/>
      <c r="E2" s="301"/>
      <c r="F2" s="301"/>
    </row>
    <row r="3" customHeight="1" spans="1:6">
      <c r="A3" s="302" t="s">
        <v>19</v>
      </c>
      <c r="B3" s="302" t="s">
        <v>20</v>
      </c>
      <c r="C3" s="302" t="s">
        <v>328</v>
      </c>
      <c r="D3" s="302" t="s">
        <v>329</v>
      </c>
      <c r="E3" s="302" t="s">
        <v>330</v>
      </c>
      <c r="F3" s="302" t="s">
        <v>24</v>
      </c>
    </row>
    <row r="4" customHeight="1" spans="1:6">
      <c r="A4" s="303" t="s">
        <v>25</v>
      </c>
      <c r="B4" s="304" t="s">
        <v>26</v>
      </c>
      <c r="C4" s="305"/>
      <c r="D4" s="305"/>
      <c r="E4" s="305"/>
      <c r="F4" s="306"/>
    </row>
    <row r="5" customHeight="1" spans="1:6">
      <c r="A5" s="306" t="s">
        <v>27</v>
      </c>
      <c r="B5" s="304" t="s">
        <v>28</v>
      </c>
      <c r="C5" s="305">
        <v>1</v>
      </c>
      <c r="D5" s="305">
        <v>1</v>
      </c>
      <c r="E5" s="305">
        <v>1</v>
      </c>
      <c r="F5" s="306"/>
    </row>
    <row r="6" customHeight="1" spans="1:6">
      <c r="A6" s="306" t="s">
        <v>29</v>
      </c>
      <c r="B6" s="304" t="s">
        <v>30</v>
      </c>
      <c r="C6" s="307" t="s">
        <v>331</v>
      </c>
      <c r="D6" s="307" t="s">
        <v>331</v>
      </c>
      <c r="E6" s="307" t="s">
        <v>331</v>
      </c>
      <c r="F6" s="306"/>
    </row>
    <row r="7" customHeight="1" spans="1:6">
      <c r="A7" s="306" t="s">
        <v>32</v>
      </c>
      <c r="B7" s="304" t="s">
        <v>33</v>
      </c>
      <c r="C7" s="308" t="s">
        <v>332</v>
      </c>
      <c r="D7" s="308" t="s">
        <v>332</v>
      </c>
      <c r="E7" s="308" t="s">
        <v>332</v>
      </c>
      <c r="F7" s="306"/>
    </row>
    <row r="8" customHeight="1" spans="1:6">
      <c r="A8" s="306" t="s">
        <v>35</v>
      </c>
      <c r="B8" s="304" t="s">
        <v>36</v>
      </c>
      <c r="C8" s="308" t="s">
        <v>332</v>
      </c>
      <c r="D8" s="308" t="s">
        <v>332</v>
      </c>
      <c r="E8" s="308" t="s">
        <v>332</v>
      </c>
      <c r="F8" s="306"/>
    </row>
    <row r="9" s="228" customFormat="1" customHeight="1" spans="1:6">
      <c r="A9" s="309" t="s">
        <v>37</v>
      </c>
      <c r="B9" s="310" t="s">
        <v>38</v>
      </c>
      <c r="C9" s="311">
        <v>18075143.18</v>
      </c>
      <c r="D9" s="312">
        <v>17915150.32</v>
      </c>
      <c r="E9" s="312">
        <v>18037168.57</v>
      </c>
      <c r="F9" s="309"/>
    </row>
    <row r="10" s="228" customFormat="1" customHeight="1" spans="1:6">
      <c r="A10" s="309" t="s">
        <v>39</v>
      </c>
      <c r="B10" s="310" t="s">
        <v>40</v>
      </c>
      <c r="C10" s="313">
        <v>648153.65</v>
      </c>
      <c r="D10" s="314">
        <v>1415821.09</v>
      </c>
      <c r="E10" s="314">
        <v>1501093.19</v>
      </c>
      <c r="F10" s="309"/>
    </row>
    <row r="11" s="228" customFormat="1" customHeight="1" spans="1:6">
      <c r="A11" s="309" t="s">
        <v>41</v>
      </c>
      <c r="B11" s="310" t="s">
        <v>42</v>
      </c>
      <c r="C11" s="313">
        <v>17426989.53</v>
      </c>
      <c r="D11" s="314">
        <v>16499329.23</v>
      </c>
      <c r="E11" s="314">
        <v>16536075.38</v>
      </c>
      <c r="F11" s="309"/>
    </row>
    <row r="12" s="228" customFormat="1" customHeight="1" spans="1:6">
      <c r="A12" s="309" t="s">
        <v>43</v>
      </c>
      <c r="B12" s="310" t="s">
        <v>44</v>
      </c>
      <c r="C12" s="315">
        <f>C13-C14</f>
        <v>17170994.97</v>
      </c>
      <c r="D12" s="315">
        <f>D13-D14</f>
        <v>16093185.83</v>
      </c>
      <c r="E12" s="315">
        <f>E13-E14</f>
        <v>15956840.76</v>
      </c>
      <c r="F12" s="309"/>
    </row>
    <row r="13" s="228" customFormat="1" customHeight="1" spans="1:6">
      <c r="A13" s="309" t="s">
        <v>45</v>
      </c>
      <c r="B13" s="310" t="s">
        <v>46</v>
      </c>
      <c r="C13" s="315">
        <v>35170468.63</v>
      </c>
      <c r="D13" s="315">
        <v>35570139.81</v>
      </c>
      <c r="E13" s="315">
        <v>36900111.99</v>
      </c>
      <c r="F13" s="309"/>
    </row>
    <row r="14" s="228" customFormat="1" customHeight="1" spans="1:6">
      <c r="A14" s="309" t="s">
        <v>47</v>
      </c>
      <c r="B14" s="310" t="s">
        <v>48</v>
      </c>
      <c r="C14" s="315">
        <v>17999473.66</v>
      </c>
      <c r="D14" s="315">
        <v>19476953.98</v>
      </c>
      <c r="E14" s="315">
        <v>20943271.23</v>
      </c>
      <c r="F14" s="309"/>
    </row>
    <row r="15" s="228" customFormat="1" customHeight="1" spans="1:6">
      <c r="A15" s="309" t="s">
        <v>49</v>
      </c>
      <c r="B15" s="310" t="s">
        <v>50</v>
      </c>
      <c r="C15" s="315"/>
      <c r="D15" s="315"/>
      <c r="E15" s="315"/>
      <c r="F15" s="309"/>
    </row>
    <row r="16" s="228" customFormat="1" customHeight="1" spans="1:6">
      <c r="A16" s="316" t="s">
        <v>51</v>
      </c>
      <c r="B16" s="310" t="s">
        <v>52</v>
      </c>
      <c r="C16" s="315">
        <v>255994.56</v>
      </c>
      <c r="D16" s="315">
        <v>406143.4</v>
      </c>
      <c r="E16" s="315">
        <v>579234.62</v>
      </c>
      <c r="F16" s="309"/>
    </row>
    <row r="17" s="228" customFormat="1" customHeight="1" spans="1:6">
      <c r="A17" s="316" t="s">
        <v>53</v>
      </c>
      <c r="B17" s="310" t="s">
        <v>54</v>
      </c>
      <c r="C17" s="315"/>
      <c r="D17" s="315"/>
      <c r="E17" s="315"/>
      <c r="F17" s="309"/>
    </row>
    <row r="18" s="228" customFormat="1" customHeight="1" spans="1:6">
      <c r="A18" s="316" t="s">
        <v>55</v>
      </c>
      <c r="B18" s="310" t="s">
        <v>56</v>
      </c>
      <c r="C18" s="315"/>
      <c r="D18" s="315"/>
      <c r="E18" s="315"/>
      <c r="F18" s="309"/>
    </row>
    <row r="19" s="228" customFormat="1" customHeight="1" spans="1:6">
      <c r="A19" s="309" t="s">
        <v>57</v>
      </c>
      <c r="B19" s="310" t="s">
        <v>58</v>
      </c>
      <c r="C19" s="311">
        <v>11400654.15</v>
      </c>
      <c r="D19" s="312">
        <v>12829669.08</v>
      </c>
      <c r="E19" s="312">
        <v>15504577.88</v>
      </c>
      <c r="F19" s="309"/>
    </row>
    <row r="20" s="228" customFormat="1" customHeight="1" spans="1:6">
      <c r="A20" s="309" t="s">
        <v>59</v>
      </c>
      <c r="B20" s="310" t="s">
        <v>60</v>
      </c>
      <c r="C20" s="313">
        <v>11400654.15</v>
      </c>
      <c r="D20" s="314">
        <v>12829669.08</v>
      </c>
      <c r="E20" s="314">
        <v>15504577.88</v>
      </c>
      <c r="F20" s="309"/>
    </row>
    <row r="21" s="228" customFormat="1" customHeight="1" spans="1:6">
      <c r="A21" s="309" t="s">
        <v>61</v>
      </c>
      <c r="B21" s="310" t="s">
        <v>62</v>
      </c>
      <c r="C21" s="317"/>
      <c r="D21" s="318"/>
      <c r="E21" s="318"/>
      <c r="F21" s="309"/>
    </row>
    <row r="22" s="228" customFormat="1" customHeight="1" spans="1:6">
      <c r="A22" s="309" t="s">
        <v>63</v>
      </c>
      <c r="B22" s="310" t="s">
        <v>64</v>
      </c>
      <c r="C22" s="319">
        <v>6674489.03</v>
      </c>
      <c r="D22" s="320">
        <v>5085481.24</v>
      </c>
      <c r="E22" s="320">
        <v>2532590.69</v>
      </c>
      <c r="F22" s="309"/>
    </row>
    <row r="23" s="228" customFormat="1" customHeight="1" spans="1:6">
      <c r="A23" s="309" t="s">
        <v>65</v>
      </c>
      <c r="B23" s="310" t="s">
        <v>66</v>
      </c>
      <c r="C23" s="315">
        <v>1500000</v>
      </c>
      <c r="D23" s="315">
        <v>1500000</v>
      </c>
      <c r="E23" s="315">
        <v>1500000</v>
      </c>
      <c r="F23" s="309"/>
    </row>
    <row r="24" s="228" customFormat="1" customHeight="1" spans="1:6">
      <c r="A24" s="309" t="s">
        <v>67</v>
      </c>
      <c r="B24" s="310" t="s">
        <v>68</v>
      </c>
      <c r="C24" s="315">
        <v>968248.74</v>
      </c>
      <c r="D24" s="315">
        <v>968248.74</v>
      </c>
      <c r="E24" s="315">
        <v>968248.74</v>
      </c>
      <c r="F24" s="309"/>
    </row>
    <row r="25" s="228" customFormat="1" customHeight="1" spans="1:6">
      <c r="A25" s="309" t="s">
        <v>69</v>
      </c>
      <c r="B25" s="310" t="s">
        <v>70</v>
      </c>
      <c r="C25" s="315"/>
      <c r="D25" s="315"/>
      <c r="E25" s="315"/>
      <c r="F25" s="309"/>
    </row>
    <row r="26" s="228" customFormat="1" customHeight="1" spans="1:6">
      <c r="A26" s="309" t="s">
        <v>71</v>
      </c>
      <c r="B26" s="310" t="s">
        <v>72</v>
      </c>
      <c r="C26" s="315">
        <v>4206240.29</v>
      </c>
      <c r="D26" s="315">
        <v>2617232.5</v>
      </c>
      <c r="E26" s="315">
        <v>64341.95</v>
      </c>
      <c r="F26" s="309"/>
    </row>
    <row r="27" s="228" customFormat="1" customHeight="1" spans="1:6">
      <c r="A27" s="309" t="s">
        <v>73</v>
      </c>
      <c r="B27" s="310" t="s">
        <v>74</v>
      </c>
      <c r="C27" s="315">
        <f>C32</f>
        <v>-1976481.85</v>
      </c>
      <c r="D27" s="315">
        <f>D32</f>
        <v>-2158297.03</v>
      </c>
      <c r="E27" s="315">
        <f>E32</f>
        <v>-2880243.23</v>
      </c>
      <c r="F27" s="309"/>
    </row>
    <row r="28" s="228" customFormat="1" customHeight="1" spans="1:6">
      <c r="A28" s="309" t="s">
        <v>75</v>
      </c>
      <c r="B28" s="310" t="s">
        <v>76</v>
      </c>
      <c r="C28" s="321">
        <v>4466625.51</v>
      </c>
      <c r="D28" s="322">
        <v>4482883.82</v>
      </c>
      <c r="E28" s="322">
        <v>4506533.43</v>
      </c>
      <c r="F28" s="323"/>
    </row>
    <row r="29" s="228" customFormat="1" customHeight="1" spans="1:6">
      <c r="A29" s="309" t="s">
        <v>77</v>
      </c>
      <c r="B29" s="310" t="s">
        <v>78</v>
      </c>
      <c r="C29" s="321">
        <v>4545492</v>
      </c>
      <c r="D29" s="322">
        <v>4386850.41</v>
      </c>
      <c r="E29" s="322">
        <v>5075455.08</v>
      </c>
      <c r="F29" s="309"/>
    </row>
    <row r="30" s="228" customFormat="1" customHeight="1" spans="1:6">
      <c r="A30" s="309" t="s">
        <v>79</v>
      </c>
      <c r="B30" s="310" t="s">
        <v>80</v>
      </c>
      <c r="C30" s="315">
        <v>1868850.06</v>
      </c>
      <c r="D30" s="315">
        <v>2228062.37</v>
      </c>
      <c r="E30" s="315">
        <v>2282785.69</v>
      </c>
      <c r="F30" s="309"/>
    </row>
    <row r="31" s="228" customFormat="1" customHeight="1" spans="1:6">
      <c r="A31" s="309" t="s">
        <v>81</v>
      </c>
      <c r="B31" s="310" t="s">
        <v>82</v>
      </c>
      <c r="C31" s="321">
        <v>28765.3</v>
      </c>
      <c r="D31" s="322">
        <v>26268.07</v>
      </c>
      <c r="E31" s="322">
        <v>28535.89</v>
      </c>
      <c r="F31" s="323"/>
    </row>
    <row r="32" s="228" customFormat="1" customHeight="1" spans="1:6">
      <c r="A32" s="309" t="s">
        <v>83</v>
      </c>
      <c r="B32" s="310" t="s">
        <v>84</v>
      </c>
      <c r="C32" s="315">
        <f>C28-C29-C30-C31</f>
        <v>-1976481.85</v>
      </c>
      <c r="D32" s="315">
        <f>D28-D29-D30-D31</f>
        <v>-2158297.03</v>
      </c>
      <c r="E32" s="315">
        <f>E28-E29-E30-E31</f>
        <v>-2880243.23</v>
      </c>
      <c r="F32" s="309"/>
    </row>
    <row r="33" s="228" customFormat="1" customHeight="1" spans="1:6">
      <c r="A33" s="309" t="s">
        <v>85</v>
      </c>
      <c r="B33" s="310" t="s">
        <v>86</v>
      </c>
      <c r="C33" s="315"/>
      <c r="D33" s="315"/>
      <c r="E33" s="315"/>
      <c r="F33" s="309"/>
    </row>
    <row r="34" s="228" customFormat="1" customHeight="1" spans="1:6">
      <c r="A34" s="199" t="s">
        <v>87</v>
      </c>
      <c r="B34" s="310" t="s">
        <v>88</v>
      </c>
      <c r="C34" s="315">
        <f>C35-C36</f>
        <v>432851.32</v>
      </c>
      <c r="D34" s="315">
        <f>D35-D36</f>
        <v>459437.34</v>
      </c>
      <c r="E34" s="315">
        <f>E35-E36</f>
        <v>198209.88</v>
      </c>
      <c r="F34" s="309"/>
    </row>
    <row r="35" s="228" customFormat="1" customHeight="1" spans="1:6">
      <c r="A35" s="199" t="s">
        <v>89</v>
      </c>
      <c r="B35" s="310" t="s">
        <v>90</v>
      </c>
      <c r="C35" s="321">
        <v>590978.01</v>
      </c>
      <c r="D35" s="322">
        <v>580555.42</v>
      </c>
      <c r="E35" s="322">
        <v>360096.34</v>
      </c>
      <c r="F35" s="309"/>
    </row>
    <row r="36" s="228" customFormat="1" customHeight="1" spans="1:6">
      <c r="A36" s="199" t="s">
        <v>91</v>
      </c>
      <c r="B36" s="310" t="s">
        <v>92</v>
      </c>
      <c r="C36" s="321">
        <v>158126.69</v>
      </c>
      <c r="D36" s="322">
        <v>121118.08</v>
      </c>
      <c r="E36" s="322">
        <v>161886.46</v>
      </c>
      <c r="F36" s="309"/>
    </row>
    <row r="37" s="228" customFormat="1" customHeight="1" spans="1:6">
      <c r="A37" s="324" t="s">
        <v>93</v>
      </c>
      <c r="B37" s="325"/>
      <c r="C37" s="326"/>
      <c r="D37" s="326"/>
      <c r="E37" s="326"/>
      <c r="F37" s="327"/>
    </row>
    <row r="38" s="228" customFormat="1" customHeight="1" spans="1:6">
      <c r="A38" s="328" t="s">
        <v>94</v>
      </c>
      <c r="B38" s="328"/>
      <c r="C38" s="328"/>
      <c r="D38" s="328"/>
      <c r="E38" s="328"/>
      <c r="F38" s="328"/>
    </row>
    <row r="39" s="228" customFormat="1" customHeight="1" spans="1:6">
      <c r="A39" s="208" t="s">
        <v>19</v>
      </c>
      <c r="B39" s="208" t="s">
        <v>20</v>
      </c>
      <c r="C39" s="208" t="s">
        <v>328</v>
      </c>
      <c r="D39" s="208" t="s">
        <v>329</v>
      </c>
      <c r="E39" s="208" t="s">
        <v>330</v>
      </c>
      <c r="F39" s="208" t="s">
        <v>24</v>
      </c>
    </row>
    <row r="40" s="228" customFormat="1" customHeight="1" spans="1:6">
      <c r="A40" s="329" t="s">
        <v>95</v>
      </c>
      <c r="B40" s="310" t="s">
        <v>96</v>
      </c>
      <c r="C40" s="330"/>
      <c r="D40" s="330"/>
      <c r="E40" s="330"/>
      <c r="F40" s="309"/>
    </row>
    <row r="41" s="228" customFormat="1" customHeight="1" spans="1:7">
      <c r="A41" s="309" t="s">
        <v>97</v>
      </c>
      <c r="B41" s="310" t="s">
        <v>98</v>
      </c>
      <c r="C41" s="331">
        <f>'2022-2024年核定表'!C11</f>
        <v>4135111.9104</v>
      </c>
      <c r="D41" s="331">
        <f>'2022-2024年核定表'!D11</f>
        <v>4115309.4208</v>
      </c>
      <c r="E41" s="331">
        <f>'2022-2024年核定表'!E11</f>
        <v>4197405.123</v>
      </c>
      <c r="F41" s="309"/>
      <c r="G41" s="332"/>
    </row>
    <row r="42" s="228" customFormat="1" customHeight="1" spans="1:6">
      <c r="A42" s="309" t="s">
        <v>99</v>
      </c>
      <c r="B42" s="310" t="s">
        <v>100</v>
      </c>
      <c r="C42" s="331">
        <v>3543426</v>
      </c>
      <c r="D42" s="331">
        <v>3545534</v>
      </c>
      <c r="E42" s="331">
        <v>3561083</v>
      </c>
      <c r="F42" s="309"/>
    </row>
    <row r="43" s="228" customFormat="1" customHeight="1" spans="1:6">
      <c r="A43" s="309" t="s">
        <v>101</v>
      </c>
      <c r="B43" s="310" t="s">
        <v>102</v>
      </c>
      <c r="C43" s="333">
        <v>2800837</v>
      </c>
      <c r="D43" s="333">
        <v>2742966</v>
      </c>
      <c r="E43" s="333">
        <v>2738596</v>
      </c>
      <c r="F43" s="309"/>
    </row>
    <row r="44" s="228" customFormat="1" customHeight="1" spans="1:6">
      <c r="A44" s="309" t="s">
        <v>103</v>
      </c>
      <c r="B44" s="310" t="s">
        <v>104</v>
      </c>
      <c r="C44" s="333">
        <v>677259</v>
      </c>
      <c r="D44" s="333">
        <v>766953</v>
      </c>
      <c r="E44" s="333">
        <v>811377</v>
      </c>
      <c r="F44" s="309"/>
    </row>
    <row r="45" s="228" customFormat="1" customHeight="1" spans="1:6">
      <c r="A45" s="309" t="s">
        <v>105</v>
      </c>
      <c r="B45" s="310" t="s">
        <v>106</v>
      </c>
      <c r="C45" s="333">
        <v>65330</v>
      </c>
      <c r="D45" s="333">
        <v>35615</v>
      </c>
      <c r="E45" s="333">
        <v>11110</v>
      </c>
      <c r="F45" s="309"/>
    </row>
    <row r="46" s="228" customFormat="1" customHeight="1" spans="1:6">
      <c r="A46" s="309" t="s">
        <v>107</v>
      </c>
      <c r="B46" s="310" t="s">
        <v>108</v>
      </c>
      <c r="C46" s="315"/>
      <c r="D46" s="334"/>
      <c r="E46" s="334"/>
      <c r="F46" s="309"/>
    </row>
    <row r="47" s="228" customFormat="1" customHeight="1" spans="1:6">
      <c r="A47" s="309" t="s">
        <v>109</v>
      </c>
      <c r="B47" s="310" t="s">
        <v>110</v>
      </c>
      <c r="C47" s="333">
        <v>10000</v>
      </c>
      <c r="D47" s="333">
        <v>10000</v>
      </c>
      <c r="E47" s="333">
        <v>10000</v>
      </c>
      <c r="F47" s="309"/>
    </row>
    <row r="48" s="228" customFormat="1" customHeight="1" spans="1:6">
      <c r="A48" s="309" t="s">
        <v>111</v>
      </c>
      <c r="B48" s="310" t="s">
        <v>112</v>
      </c>
      <c r="C48" s="333">
        <v>12580.65</v>
      </c>
      <c r="D48" s="333">
        <v>12666.67</v>
      </c>
      <c r="E48" s="333">
        <v>13936.06</v>
      </c>
      <c r="F48" s="309"/>
    </row>
    <row r="49" s="228" customFormat="1" customHeight="1" spans="1:6">
      <c r="A49" s="309" t="s">
        <v>113</v>
      </c>
      <c r="B49" s="310" t="s">
        <v>114</v>
      </c>
      <c r="C49" s="333">
        <v>12580.65</v>
      </c>
      <c r="D49" s="333">
        <v>12666.67</v>
      </c>
      <c r="E49" s="333">
        <v>13936.06</v>
      </c>
      <c r="F49" s="309"/>
    </row>
    <row r="50" s="228" customFormat="1" customHeight="1" spans="1:6">
      <c r="A50" s="309" t="s">
        <v>115</v>
      </c>
      <c r="B50" s="310" t="s">
        <v>116</v>
      </c>
      <c r="C50" s="315">
        <v>4600624.4</v>
      </c>
      <c r="D50" s="315">
        <v>4615650</v>
      </c>
      <c r="E50" s="315">
        <v>4630302.9</v>
      </c>
      <c r="F50" s="323"/>
    </row>
    <row r="51" s="228" customFormat="1" customHeight="1" spans="1:6">
      <c r="A51" s="309" t="s">
        <v>117</v>
      </c>
      <c r="B51" s="310" t="s">
        <v>118</v>
      </c>
      <c r="C51" s="315"/>
      <c r="D51" s="315"/>
      <c r="E51" s="315"/>
      <c r="F51" s="323"/>
    </row>
    <row r="52" s="228" customFormat="1" customHeight="1" spans="1:6">
      <c r="A52" s="309" t="s">
        <v>119</v>
      </c>
      <c r="B52" s="310" t="s">
        <v>120</v>
      </c>
      <c r="C52" s="315"/>
      <c r="D52" s="315"/>
      <c r="E52" s="315"/>
      <c r="F52" s="309"/>
    </row>
    <row r="53" s="228" customFormat="1" customHeight="1" spans="1:6">
      <c r="A53" s="309" t="s">
        <v>121</v>
      </c>
      <c r="B53" s="310" t="s">
        <v>122</v>
      </c>
      <c r="C53" s="335">
        <f>C41-C42</f>
        <v>591685.9104</v>
      </c>
      <c r="D53" s="335">
        <f>D41-D42</f>
        <v>569775.4208</v>
      </c>
      <c r="E53" s="335">
        <f>E41-E42</f>
        <v>636322.123</v>
      </c>
      <c r="F53" s="309"/>
    </row>
    <row r="54" s="228" customFormat="1" customHeight="1" spans="1:6">
      <c r="A54" s="309" t="s">
        <v>123</v>
      </c>
      <c r="B54" s="310" t="s">
        <v>124</v>
      </c>
      <c r="C54" s="336">
        <f>C53/C41</f>
        <v>0.14308824603075</v>
      </c>
      <c r="D54" s="336">
        <f>D53/D41</f>
        <v>0.13845263199899</v>
      </c>
      <c r="E54" s="336">
        <f>E53/E41</f>
        <v>0.151598929422663</v>
      </c>
      <c r="F54" s="309"/>
    </row>
    <row r="55" s="228" customFormat="1" customHeight="1" spans="1:6">
      <c r="A55" s="309" t="s">
        <v>125</v>
      </c>
      <c r="B55" s="310" t="s">
        <v>126</v>
      </c>
      <c r="C55" s="335">
        <f>C53-C46</f>
        <v>591685.9104</v>
      </c>
      <c r="D55" s="335">
        <f>D53-D46</f>
        <v>569775.4208</v>
      </c>
      <c r="E55" s="335">
        <f>E53-E46</f>
        <v>636322.123</v>
      </c>
      <c r="F55" s="309"/>
    </row>
    <row r="56" s="228" customFormat="1" customHeight="1" spans="1:6">
      <c r="A56" s="309" t="s">
        <v>127</v>
      </c>
      <c r="B56" s="310" t="s">
        <v>128</v>
      </c>
      <c r="C56" s="336">
        <f>C55/C41</f>
        <v>0.14308824603075</v>
      </c>
      <c r="D56" s="336">
        <f>D55/D41</f>
        <v>0.13845263199899</v>
      </c>
      <c r="E56" s="336">
        <f>E55/E41</f>
        <v>0.151598929422663</v>
      </c>
      <c r="F56" s="309"/>
    </row>
    <row r="57" s="228" customFormat="1" customHeight="1" spans="1:6">
      <c r="A57" s="309" t="s">
        <v>129</v>
      </c>
      <c r="B57" s="310" t="s">
        <v>130</v>
      </c>
      <c r="C57" s="337">
        <v>1.3</v>
      </c>
      <c r="D57" s="337">
        <v>1.3</v>
      </c>
      <c r="E57" s="337">
        <v>1.3</v>
      </c>
      <c r="F57" s="309"/>
    </row>
    <row r="58" s="228" customFormat="1" customHeight="1" spans="1:6">
      <c r="A58" s="309" t="s">
        <v>131</v>
      </c>
      <c r="B58" s="310" t="s">
        <v>132</v>
      </c>
      <c r="C58" s="337"/>
      <c r="D58" s="337"/>
      <c r="E58" s="337"/>
      <c r="F58" s="309"/>
    </row>
    <row r="59" s="228" customFormat="1" customHeight="1" spans="1:6">
      <c r="A59" s="309" t="s">
        <v>133</v>
      </c>
      <c r="B59" s="310" t="s">
        <v>134</v>
      </c>
      <c r="C59" s="335">
        <v>150000</v>
      </c>
      <c r="D59" s="335">
        <v>155000</v>
      </c>
      <c r="E59" s="335">
        <v>160000</v>
      </c>
      <c r="F59" s="309"/>
    </row>
    <row r="60" s="228" customFormat="1" customHeight="1" spans="1:6">
      <c r="A60" s="309" t="s">
        <v>135</v>
      </c>
      <c r="B60" s="310" t="s">
        <v>136</v>
      </c>
      <c r="C60" s="335">
        <v>20</v>
      </c>
      <c r="D60" s="335">
        <v>20</v>
      </c>
      <c r="E60" s="335">
        <v>20</v>
      </c>
      <c r="F60" s="309"/>
    </row>
    <row r="61" s="228" customFormat="1" customHeight="1" spans="1:6">
      <c r="A61" s="309" t="s">
        <v>137</v>
      </c>
      <c r="B61" s="310" t="s">
        <v>138</v>
      </c>
      <c r="C61" s="333"/>
      <c r="D61" s="333"/>
      <c r="E61" s="333"/>
      <c r="F61" s="338"/>
    </row>
    <row r="62" s="228" customFormat="1" customHeight="1" spans="1:6">
      <c r="A62" s="323" t="s">
        <v>139</v>
      </c>
      <c r="B62" s="310" t="s">
        <v>140</v>
      </c>
      <c r="C62" s="333"/>
      <c r="D62" s="333"/>
      <c r="E62" s="333"/>
      <c r="F62" s="309"/>
    </row>
    <row r="63" s="228" customFormat="1" customHeight="1" spans="1:6">
      <c r="A63" s="329" t="s">
        <v>141</v>
      </c>
      <c r="B63" s="310" t="s">
        <v>142</v>
      </c>
      <c r="C63" s="315"/>
      <c r="D63" s="315"/>
      <c r="E63" s="315"/>
      <c r="F63" s="309"/>
    </row>
    <row r="64" s="228" customFormat="1" customHeight="1" spans="1:6">
      <c r="A64" s="309" t="s">
        <v>143</v>
      </c>
      <c r="B64" s="310" t="s">
        <v>144</v>
      </c>
      <c r="C64" s="333">
        <v>25</v>
      </c>
      <c r="D64" s="333">
        <v>25</v>
      </c>
      <c r="E64" s="333">
        <v>25</v>
      </c>
      <c r="F64" s="309"/>
    </row>
    <row r="65" s="228" customFormat="1" customHeight="1" spans="1:6">
      <c r="A65" s="309" t="s">
        <v>145</v>
      </c>
      <c r="B65" s="310" t="s">
        <v>146</v>
      </c>
      <c r="C65" s="333"/>
      <c r="D65" s="333"/>
      <c r="E65" s="333"/>
      <c r="F65" s="338"/>
    </row>
    <row r="66" s="228" customFormat="1" customHeight="1" spans="1:6">
      <c r="A66" s="309" t="s">
        <v>147</v>
      </c>
      <c r="B66" s="310" t="s">
        <v>148</v>
      </c>
      <c r="C66" s="333">
        <v>14</v>
      </c>
      <c r="D66" s="333">
        <v>14</v>
      </c>
      <c r="E66" s="333">
        <v>14</v>
      </c>
      <c r="F66" s="309"/>
    </row>
    <row r="67" s="228" customFormat="1" customHeight="1" spans="1:6">
      <c r="A67" s="309" t="s">
        <v>149</v>
      </c>
      <c r="B67" s="310" t="s">
        <v>150</v>
      </c>
      <c r="C67" s="333"/>
      <c r="D67" s="333"/>
      <c r="E67" s="333"/>
      <c r="F67" s="309"/>
    </row>
    <row r="68" s="228" customFormat="1" customHeight="1" spans="1:6">
      <c r="A68" s="309" t="s">
        <v>151</v>
      </c>
      <c r="B68" s="310" t="s">
        <v>152</v>
      </c>
      <c r="C68" s="333">
        <v>4</v>
      </c>
      <c r="D68" s="333">
        <v>4</v>
      </c>
      <c r="E68" s="333">
        <v>4</v>
      </c>
      <c r="F68" s="309"/>
    </row>
    <row r="69" s="228" customFormat="1" customHeight="1" spans="1:6">
      <c r="A69" s="309" t="s">
        <v>153</v>
      </c>
      <c r="B69" s="310" t="s">
        <v>154</v>
      </c>
      <c r="C69" s="333">
        <v>7</v>
      </c>
      <c r="D69" s="333">
        <v>7</v>
      </c>
      <c r="E69" s="333">
        <v>7</v>
      </c>
      <c r="F69" s="309"/>
    </row>
    <row r="70" s="228" customFormat="1" customHeight="1" spans="1:6">
      <c r="A70" s="309" t="s">
        <v>155</v>
      </c>
      <c r="B70" s="310" t="s">
        <v>156</v>
      </c>
      <c r="C70" s="333"/>
      <c r="D70" s="333"/>
      <c r="E70" s="333"/>
      <c r="F70" s="309"/>
    </row>
  </sheetData>
  <mergeCells count="2">
    <mergeCell ref="A2:F2"/>
    <mergeCell ref="A38:F38"/>
  </mergeCells>
  <pageMargins left="0.75" right="0.75" top="1" bottom="1" header="0.5" footer="0.5"/>
  <pageSetup paperSize="9" scale="75" orientation="portrait" blackAndWhite="1"/>
  <headerFooter alignWithMargins="0" scaleWithDoc="0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7"/>
  <sheetViews>
    <sheetView view="pageBreakPreview" zoomScale="80" zoomScaleNormal="100" workbookViewId="0">
      <pane xSplit="2" ySplit="3" topLeftCell="C4" activePane="bottomRight" state="frozen"/>
      <selection/>
      <selection pane="topRight"/>
      <selection pane="bottomLeft"/>
      <selection pane="bottomRight" activeCell="N91" sqref="N91"/>
    </sheetView>
  </sheetViews>
  <sheetFormatPr defaultColWidth="9" defaultRowHeight="21" customHeight="1" outlineLevelCol="6"/>
  <cols>
    <col min="1" max="1" width="38.625" style="229" customWidth="1"/>
    <col min="2" max="2" width="10.75" style="229" customWidth="1"/>
    <col min="3" max="3" width="17" style="230" customWidth="1"/>
    <col min="4" max="4" width="18" style="230" customWidth="1"/>
    <col min="5" max="5" width="18.125" style="230" customWidth="1"/>
    <col min="6" max="6" width="19" style="231" customWidth="1"/>
    <col min="7" max="7" width="24.25" style="233" customWidth="1"/>
    <col min="8" max="16384" width="9" style="233"/>
  </cols>
  <sheetData>
    <row r="1" customHeight="1" spans="1:1">
      <c r="A1" s="31" t="s">
        <v>333</v>
      </c>
    </row>
    <row r="2" ht="51" customHeight="1" spans="1:7">
      <c r="A2" s="235" t="s">
        <v>334</v>
      </c>
      <c r="B2" s="235"/>
      <c r="C2" s="235"/>
      <c r="D2" s="235"/>
      <c r="E2" s="235"/>
      <c r="F2" s="235"/>
      <c r="G2" s="235"/>
    </row>
    <row r="3" ht="36.95" customHeight="1" spans="1:7">
      <c r="A3" s="237" t="s">
        <v>19</v>
      </c>
      <c r="B3" s="237" t="s">
        <v>20</v>
      </c>
      <c r="C3" s="238" t="s">
        <v>335</v>
      </c>
      <c r="D3" s="238" t="s">
        <v>336</v>
      </c>
      <c r="E3" s="238" t="s">
        <v>337</v>
      </c>
      <c r="F3" s="270" t="s">
        <v>338</v>
      </c>
      <c r="G3" s="288" t="s">
        <v>24</v>
      </c>
    </row>
    <row r="4" customHeight="1" spans="1:7">
      <c r="A4" s="240" t="s">
        <v>339</v>
      </c>
      <c r="B4" s="241"/>
      <c r="C4" s="242"/>
      <c r="D4" s="242"/>
      <c r="E4" s="242"/>
      <c r="F4" s="243"/>
      <c r="G4" s="289"/>
    </row>
    <row r="5" customHeight="1" spans="1:7">
      <c r="A5" s="241" t="s">
        <v>340</v>
      </c>
      <c r="B5" s="245">
        <v>1</v>
      </c>
      <c r="C5" s="242">
        <v>10000</v>
      </c>
      <c r="D5" s="242"/>
      <c r="E5" s="242">
        <v>0</v>
      </c>
      <c r="F5" s="242">
        <f>C5+D5-E5</f>
        <v>10000</v>
      </c>
      <c r="G5" s="289"/>
    </row>
    <row r="6" customHeight="1" spans="1:7">
      <c r="A6" s="241" t="s">
        <v>341</v>
      </c>
      <c r="B6" s="245">
        <v>2</v>
      </c>
      <c r="C6" s="242">
        <v>12580.65</v>
      </c>
      <c r="D6" s="242"/>
      <c r="E6" s="242">
        <v>0</v>
      </c>
      <c r="F6" s="242">
        <f t="shared" ref="F6:F18" si="0">C6+D6-E6</f>
        <v>12580.65</v>
      </c>
      <c r="G6" s="289"/>
    </row>
    <row r="7" s="228" customFormat="1" customHeight="1" spans="1:7">
      <c r="A7" s="265" t="s">
        <v>342</v>
      </c>
      <c r="B7" s="247">
        <v>3</v>
      </c>
      <c r="C7" s="248">
        <f>4170000-C8</f>
        <v>3634176</v>
      </c>
      <c r="D7" s="248"/>
      <c r="E7" s="248">
        <v>0</v>
      </c>
      <c r="F7" s="248">
        <f t="shared" si="0"/>
        <v>3634176</v>
      </c>
      <c r="G7" s="290"/>
    </row>
    <row r="8" s="228" customFormat="1" customHeight="1" spans="1:7">
      <c r="A8" s="246" t="s">
        <v>343</v>
      </c>
      <c r="B8" s="247">
        <v>4</v>
      </c>
      <c r="C8" s="252">
        <f>C41</f>
        <v>535824</v>
      </c>
      <c r="D8" s="248"/>
      <c r="E8" s="248">
        <v>0</v>
      </c>
      <c r="F8" s="248">
        <v>535824</v>
      </c>
      <c r="G8" s="290"/>
    </row>
    <row r="9" s="228" customFormat="1" customHeight="1" spans="1:7">
      <c r="A9" s="246" t="s">
        <v>344</v>
      </c>
      <c r="B9" s="247">
        <v>5</v>
      </c>
      <c r="C9" s="248">
        <v>40000</v>
      </c>
      <c r="D9" s="248"/>
      <c r="E9" s="248">
        <v>0</v>
      </c>
      <c r="F9" s="248">
        <f t="shared" si="0"/>
        <v>40000</v>
      </c>
      <c r="G9" s="290"/>
    </row>
    <row r="10" s="228" customFormat="1" customHeight="1" spans="1:7">
      <c r="A10" s="246" t="s">
        <v>345</v>
      </c>
      <c r="B10" s="247">
        <v>6</v>
      </c>
      <c r="C10" s="272">
        <v>0.0096</v>
      </c>
      <c r="D10" s="248"/>
      <c r="E10" s="248">
        <v>0</v>
      </c>
      <c r="F10" s="253">
        <f t="shared" si="0"/>
        <v>0.0096</v>
      </c>
      <c r="G10" s="290"/>
    </row>
    <row r="11" s="287" customFormat="1" ht="62.25" customHeight="1" spans="1:7">
      <c r="A11" s="247" t="s">
        <v>346</v>
      </c>
      <c r="B11" s="273" t="s">
        <v>347</v>
      </c>
      <c r="C11" s="291">
        <f>C7*(1-C10)+C8</f>
        <v>4135111.9104</v>
      </c>
      <c r="D11" s="292"/>
      <c r="E11" s="292">
        <v>0</v>
      </c>
      <c r="F11" s="248">
        <f t="shared" si="0"/>
        <v>4135111.9104</v>
      </c>
      <c r="G11" s="293"/>
    </row>
    <row r="12" s="228" customFormat="1" customHeight="1" spans="1:7">
      <c r="A12" s="265" t="s">
        <v>348</v>
      </c>
      <c r="B12" s="247">
        <v>8</v>
      </c>
      <c r="C12" s="275">
        <v>3543426</v>
      </c>
      <c r="D12" s="248"/>
      <c r="E12" s="248">
        <v>0</v>
      </c>
      <c r="F12" s="248">
        <f t="shared" si="0"/>
        <v>3543426</v>
      </c>
      <c r="G12" s="282"/>
    </row>
    <row r="13" s="228" customFormat="1" customHeight="1" spans="1:7">
      <c r="A13" s="246" t="s">
        <v>349</v>
      </c>
      <c r="B13" s="247" t="s">
        <v>350</v>
      </c>
      <c r="C13" s="272">
        <f>(C11-C12)/C11</f>
        <v>0.14308824603075</v>
      </c>
      <c r="D13" s="248"/>
      <c r="E13" s="248">
        <v>0</v>
      </c>
      <c r="F13" s="253">
        <f t="shared" si="0"/>
        <v>0.14308824603075</v>
      </c>
      <c r="G13" s="290"/>
    </row>
    <row r="14" s="228" customFormat="1" customHeight="1" spans="1:7">
      <c r="A14" s="246" t="s">
        <v>351</v>
      </c>
      <c r="B14" s="247">
        <v>10</v>
      </c>
      <c r="C14" s="272">
        <f>基本情况表!C56</f>
        <v>0.14308824603075</v>
      </c>
      <c r="D14" s="248"/>
      <c r="E14" s="253">
        <v>0.0431</v>
      </c>
      <c r="F14" s="253">
        <f t="shared" si="0"/>
        <v>0.09998824603075</v>
      </c>
      <c r="G14" s="294"/>
    </row>
    <row r="15" s="228" customFormat="1" ht="47.25" customHeight="1" spans="1:7">
      <c r="A15" s="246" t="s">
        <v>352</v>
      </c>
      <c r="B15" s="257" t="s">
        <v>353</v>
      </c>
      <c r="C15" s="248">
        <f>C11*(1-C14)</f>
        <v>3543426</v>
      </c>
      <c r="D15" s="248">
        <f>F15-C15</f>
        <v>178223.32333824</v>
      </c>
      <c r="E15" s="248"/>
      <c r="F15" s="248">
        <f>F11*(1-F14)</f>
        <v>3721649.32333824</v>
      </c>
      <c r="G15" s="295"/>
    </row>
    <row r="16" s="228" customFormat="1" ht="37.5" customHeight="1" spans="1:7">
      <c r="A16" s="246" t="s">
        <v>354</v>
      </c>
      <c r="B16" s="257" t="s">
        <v>355</v>
      </c>
      <c r="C16" s="248">
        <f>C17+C18+C19</f>
        <v>17515514.14</v>
      </c>
      <c r="D16" s="248">
        <f t="shared" ref="D16:F16" si="1">D17+D18+D19</f>
        <v>347365.051474667</v>
      </c>
      <c r="E16" s="248">
        <f t="shared" si="1"/>
        <v>160723.23</v>
      </c>
      <c r="F16" s="248">
        <f t="shared" si="1"/>
        <v>17702155.9614747</v>
      </c>
      <c r="G16" s="295"/>
    </row>
    <row r="17" s="228" customFormat="1" customHeight="1" spans="1:7">
      <c r="A17" s="246" t="s">
        <v>356</v>
      </c>
      <c r="B17" s="257">
        <v>13</v>
      </c>
      <c r="C17" s="248">
        <v>17170994.97</v>
      </c>
      <c r="D17" s="248"/>
      <c r="E17" s="248">
        <v>160723.23</v>
      </c>
      <c r="F17" s="248">
        <f t="shared" si="0"/>
        <v>17010271.74</v>
      </c>
      <c r="G17" s="295" t="s">
        <v>357</v>
      </c>
    </row>
    <row r="18" s="228" customFormat="1" customHeight="1" spans="1:7">
      <c r="A18" s="246" t="s">
        <v>358</v>
      </c>
      <c r="B18" s="257">
        <v>14</v>
      </c>
      <c r="C18" s="248">
        <v>0</v>
      </c>
      <c r="D18" s="248"/>
      <c r="E18" s="248"/>
      <c r="F18" s="248">
        <f t="shared" si="0"/>
        <v>0</v>
      </c>
      <c r="G18" s="295"/>
    </row>
    <row r="19" s="228" customFormat="1" customHeight="1" spans="1:7">
      <c r="A19" s="246" t="s">
        <v>359</v>
      </c>
      <c r="B19" s="257">
        <v>15</v>
      </c>
      <c r="C19" s="248">
        <v>344519.17</v>
      </c>
      <c r="D19" s="248">
        <f>F19-C19</f>
        <v>347365.051474667</v>
      </c>
      <c r="E19" s="248"/>
      <c r="F19" s="248">
        <f>F33/6</f>
        <v>691884.221474667</v>
      </c>
      <c r="G19" s="295"/>
    </row>
    <row r="20" s="228" customFormat="1" ht="28.5" spans="1:7">
      <c r="A20" s="260" t="s">
        <v>360</v>
      </c>
      <c r="B20" s="257" t="s">
        <v>361</v>
      </c>
      <c r="C20" s="248">
        <f>SUM(C21:C28)</f>
        <v>1460272.11</v>
      </c>
      <c r="D20" s="248">
        <f>SUM(D21:D28)</f>
        <v>0</v>
      </c>
      <c r="E20" s="248">
        <f>SUM(E21:E28)</f>
        <v>-58431.5216880003</v>
      </c>
      <c r="F20" s="248">
        <f>SUM(F21:F28)</f>
        <v>1401840.588312</v>
      </c>
      <c r="G20" s="290"/>
    </row>
    <row r="21" s="228" customFormat="1" customHeight="1" spans="1:7">
      <c r="A21" s="246" t="s">
        <v>362</v>
      </c>
      <c r="B21" s="247">
        <v>17</v>
      </c>
      <c r="C21" s="248">
        <v>1209567.86</v>
      </c>
      <c r="D21" s="248"/>
      <c r="E21" s="248">
        <f>F21-C21</f>
        <v>-25056.4152500003</v>
      </c>
      <c r="F21" s="279">
        <v>1184511.44475</v>
      </c>
      <c r="G21" s="280" t="s">
        <v>363</v>
      </c>
    </row>
    <row r="22" s="228" customFormat="1" customHeight="1" spans="1:7">
      <c r="A22" s="246" t="s">
        <v>364</v>
      </c>
      <c r="B22" s="247">
        <v>18</v>
      </c>
      <c r="C22" s="248"/>
      <c r="D22" s="248"/>
      <c r="E22" s="248">
        <f t="shared" ref="E22:E28" si="2">F22-C22</f>
        <v>0</v>
      </c>
      <c r="F22" s="248">
        <v>0</v>
      </c>
      <c r="G22" s="263"/>
    </row>
    <row r="23" s="228" customFormat="1" customHeight="1" spans="1:7">
      <c r="A23" s="246" t="s">
        <v>365</v>
      </c>
      <c r="B23" s="247">
        <v>19</v>
      </c>
      <c r="C23" s="248">
        <v>27171.21</v>
      </c>
      <c r="D23" s="248"/>
      <c r="E23" s="248">
        <f t="shared" si="2"/>
        <v>-17424.2788133333</v>
      </c>
      <c r="F23" s="248">
        <v>9746.93118666666</v>
      </c>
      <c r="G23" s="263"/>
    </row>
    <row r="24" s="228" customFormat="1" customHeight="1" spans="1:7">
      <c r="A24" s="246" t="s">
        <v>366</v>
      </c>
      <c r="B24" s="247">
        <v>20</v>
      </c>
      <c r="C24" s="248">
        <v>16329.04</v>
      </c>
      <c r="D24" s="248"/>
      <c r="E24" s="248">
        <f t="shared" si="2"/>
        <v>-693.67466666667</v>
      </c>
      <c r="F24" s="248">
        <v>15635.3653333333</v>
      </c>
      <c r="G24" s="263"/>
    </row>
    <row r="25" s="228" customFormat="1" customHeight="1" spans="1:7">
      <c r="A25" s="246" t="s">
        <v>367</v>
      </c>
      <c r="B25" s="247">
        <v>21</v>
      </c>
      <c r="C25" s="248">
        <v>194496</v>
      </c>
      <c r="D25" s="248"/>
      <c r="E25" s="248">
        <f t="shared" si="2"/>
        <v>-15517.5576113333</v>
      </c>
      <c r="F25" s="248">
        <v>178978.442388667</v>
      </c>
      <c r="G25" s="263"/>
    </row>
    <row r="26" s="228" customFormat="1" customHeight="1" spans="1:7">
      <c r="A26" s="246" t="s">
        <v>368</v>
      </c>
      <c r="B26" s="247">
        <v>22</v>
      </c>
      <c r="C26" s="248"/>
      <c r="D26" s="248"/>
      <c r="E26" s="248">
        <f t="shared" si="2"/>
        <v>0</v>
      </c>
      <c r="F26" s="248">
        <v>0</v>
      </c>
      <c r="G26" s="263"/>
    </row>
    <row r="27" s="228" customFormat="1" customHeight="1" spans="1:7">
      <c r="A27" s="246" t="s">
        <v>369</v>
      </c>
      <c r="B27" s="247">
        <v>23</v>
      </c>
      <c r="C27" s="248">
        <v>5376</v>
      </c>
      <c r="D27" s="248"/>
      <c r="E27" s="248">
        <f t="shared" si="2"/>
        <v>1.58881999999903</v>
      </c>
      <c r="F27" s="248">
        <v>5377.58882</v>
      </c>
      <c r="G27" s="263"/>
    </row>
    <row r="28" s="228" customFormat="1" customHeight="1" spans="1:7">
      <c r="A28" s="246" t="s">
        <v>370</v>
      </c>
      <c r="B28" s="247">
        <v>24</v>
      </c>
      <c r="C28" s="248">
        <v>7332</v>
      </c>
      <c r="D28" s="248"/>
      <c r="E28" s="248">
        <f t="shared" si="2"/>
        <v>258.815833333333</v>
      </c>
      <c r="F28" s="248">
        <v>7590.81583333333</v>
      </c>
      <c r="G28" s="264"/>
    </row>
    <row r="29" s="228" customFormat="1" ht="28.5" spans="1:7">
      <c r="A29" s="260" t="s">
        <v>371</v>
      </c>
      <c r="B29" s="247" t="s">
        <v>372</v>
      </c>
      <c r="C29" s="248"/>
      <c r="D29" s="248"/>
      <c r="E29" s="248"/>
      <c r="F29" s="248"/>
      <c r="G29" s="290"/>
    </row>
    <row r="30" s="228" customFormat="1" customHeight="1" spans="1:7">
      <c r="A30" s="246" t="s">
        <v>373</v>
      </c>
      <c r="B30" s="247">
        <v>26</v>
      </c>
      <c r="C30" s="248">
        <v>0</v>
      </c>
      <c r="D30" s="248"/>
      <c r="E30" s="248"/>
      <c r="F30" s="275">
        <v>0</v>
      </c>
      <c r="G30" s="290"/>
    </row>
    <row r="31" s="228" customFormat="1" customHeight="1" spans="1:7">
      <c r="A31" s="246" t="s">
        <v>374</v>
      </c>
      <c r="B31" s="247">
        <v>27</v>
      </c>
      <c r="C31" s="248">
        <v>0</v>
      </c>
      <c r="D31" s="248"/>
      <c r="E31" s="248"/>
      <c r="F31" s="275">
        <v>0</v>
      </c>
      <c r="G31" s="290"/>
    </row>
    <row r="32" s="228" customFormat="1" customHeight="1" spans="1:7">
      <c r="A32" s="246" t="s">
        <v>375</v>
      </c>
      <c r="B32" s="247">
        <v>28</v>
      </c>
      <c r="C32" s="248">
        <v>0</v>
      </c>
      <c r="D32" s="248"/>
      <c r="E32" s="248"/>
      <c r="F32" s="275">
        <v>0</v>
      </c>
      <c r="G32" s="290"/>
    </row>
    <row r="33" s="228" customFormat="1" ht="62.1" customHeight="1" spans="1:7">
      <c r="A33" s="260" t="s">
        <v>376</v>
      </c>
      <c r="B33" s="247" t="s">
        <v>377</v>
      </c>
      <c r="C33" s="248">
        <f>C34+C37+C40+C43+C48+C58+C59+C68</f>
        <v>4979174.52</v>
      </c>
      <c r="D33" s="248">
        <f>D34+D37+D40+D43+D48+D58+D59+D68</f>
        <v>0</v>
      </c>
      <c r="E33" s="248">
        <f>E34+E37+E40+E43+E48+E58+E59+E68</f>
        <v>-827869.191152</v>
      </c>
      <c r="F33" s="248">
        <f>F34+F37+F40+F43+F48+F58+F59+F68</f>
        <v>4151305.328848</v>
      </c>
      <c r="G33" s="290"/>
    </row>
    <row r="34" s="228" customFormat="1" customHeight="1" spans="1:7">
      <c r="A34" s="260" t="s">
        <v>378</v>
      </c>
      <c r="B34" s="247" t="s">
        <v>379</v>
      </c>
      <c r="C34" s="248"/>
      <c r="D34" s="248"/>
      <c r="E34" s="248"/>
      <c r="F34" s="279"/>
      <c r="G34" s="290"/>
    </row>
    <row r="35" s="228" customFormat="1" customHeight="1" spans="1:7">
      <c r="A35" s="247" t="s">
        <v>380</v>
      </c>
      <c r="B35" s="247">
        <v>31</v>
      </c>
      <c r="C35" s="248"/>
      <c r="D35" s="248"/>
      <c r="E35" s="248"/>
      <c r="F35" s="279"/>
      <c r="G35" s="290"/>
    </row>
    <row r="36" s="228" customFormat="1" customHeight="1" spans="1:7">
      <c r="A36" s="257" t="s">
        <v>381</v>
      </c>
      <c r="B36" s="247">
        <v>32</v>
      </c>
      <c r="C36" s="248"/>
      <c r="D36" s="248"/>
      <c r="E36" s="248"/>
      <c r="F36" s="279"/>
      <c r="G36" s="290"/>
    </row>
    <row r="37" s="228" customFormat="1" customHeight="1" spans="1:7">
      <c r="A37" s="260" t="s">
        <v>382</v>
      </c>
      <c r="B37" s="247" t="s">
        <v>383</v>
      </c>
      <c r="C37" s="248">
        <v>74000</v>
      </c>
      <c r="D37" s="248"/>
      <c r="E37" s="248"/>
      <c r="F37" s="248">
        <f>C37+D37-E37</f>
        <v>74000</v>
      </c>
      <c r="G37" s="290"/>
    </row>
    <row r="38" s="228" customFormat="1" customHeight="1" spans="1:7">
      <c r="A38" s="246" t="s">
        <v>384</v>
      </c>
      <c r="B38" s="247">
        <v>34</v>
      </c>
      <c r="C38" s="252">
        <v>0.02</v>
      </c>
      <c r="D38" s="248"/>
      <c r="E38" s="248"/>
      <c r="F38" s="248">
        <f t="shared" ref="F38:F48" si="3">C38+D38-E38</f>
        <v>0.02</v>
      </c>
      <c r="G38" s="290"/>
    </row>
    <row r="39" s="228" customFormat="1" customHeight="1" spans="1:7">
      <c r="A39" s="246" t="s">
        <v>385</v>
      </c>
      <c r="B39" s="247">
        <v>35</v>
      </c>
      <c r="C39" s="248"/>
      <c r="D39" s="248"/>
      <c r="E39" s="248"/>
      <c r="F39" s="248">
        <f t="shared" si="3"/>
        <v>0</v>
      </c>
      <c r="G39" s="290"/>
    </row>
    <row r="40" s="228" customFormat="1" customHeight="1" spans="1:7">
      <c r="A40" s="260" t="s">
        <v>386</v>
      </c>
      <c r="B40" s="247" t="s">
        <v>387</v>
      </c>
      <c r="C40" s="248">
        <v>477594.9</v>
      </c>
      <c r="D40" s="248"/>
      <c r="E40" s="248"/>
      <c r="F40" s="248">
        <f t="shared" si="3"/>
        <v>477594.9</v>
      </c>
      <c r="G40" s="290"/>
    </row>
    <row r="41" s="228" customFormat="1" customHeight="1" spans="1:7">
      <c r="A41" s="246" t="s">
        <v>388</v>
      </c>
      <c r="B41" s="247">
        <v>37</v>
      </c>
      <c r="C41" s="252">
        <v>535824</v>
      </c>
      <c r="D41" s="248"/>
      <c r="E41" s="248"/>
      <c r="F41" s="248">
        <f t="shared" si="3"/>
        <v>535824</v>
      </c>
      <c r="G41" s="290"/>
    </row>
    <row r="42" s="228" customFormat="1" customHeight="1" spans="1:7">
      <c r="A42" s="246" t="s">
        <v>389</v>
      </c>
      <c r="B42" s="247">
        <v>38</v>
      </c>
      <c r="C42" s="252">
        <v>0.9</v>
      </c>
      <c r="D42" s="248"/>
      <c r="E42" s="248"/>
      <c r="F42" s="248">
        <f t="shared" si="3"/>
        <v>0.9</v>
      </c>
      <c r="G42" s="290"/>
    </row>
    <row r="43" s="228" customFormat="1" ht="28.5" spans="1:7">
      <c r="A43" s="260" t="s">
        <v>390</v>
      </c>
      <c r="B43" s="247" t="s">
        <v>391</v>
      </c>
      <c r="C43" s="248">
        <v>757744.72</v>
      </c>
      <c r="D43" s="248"/>
      <c r="E43" s="248"/>
      <c r="F43" s="248">
        <f t="shared" si="3"/>
        <v>757744.72</v>
      </c>
      <c r="G43" s="290"/>
    </row>
    <row r="44" s="228" customFormat="1" customHeight="1" spans="1:7">
      <c r="A44" s="246" t="s">
        <v>392</v>
      </c>
      <c r="B44" s="247">
        <v>40</v>
      </c>
      <c r="C44" s="248"/>
      <c r="D44" s="248"/>
      <c r="E44" s="248"/>
      <c r="F44" s="248">
        <f t="shared" si="3"/>
        <v>0</v>
      </c>
      <c r="G44" s="290"/>
    </row>
    <row r="45" s="228" customFormat="1" customHeight="1" spans="1:7">
      <c r="A45" s="246" t="s">
        <v>393</v>
      </c>
      <c r="B45" s="247">
        <v>41</v>
      </c>
      <c r="C45" s="252">
        <v>757744.72</v>
      </c>
      <c r="D45" s="248"/>
      <c r="E45" s="248"/>
      <c r="F45" s="248">
        <f t="shared" si="3"/>
        <v>757744.72</v>
      </c>
      <c r="G45" s="290"/>
    </row>
    <row r="46" s="228" customFormat="1" customHeight="1" spans="1:7">
      <c r="A46" s="246" t="s">
        <v>394</v>
      </c>
      <c r="B46" s="247">
        <v>42</v>
      </c>
      <c r="C46" s="252">
        <v>1100034</v>
      </c>
      <c r="D46" s="248"/>
      <c r="E46" s="248"/>
      <c r="F46" s="248">
        <f t="shared" si="3"/>
        <v>1100034</v>
      </c>
      <c r="G46" s="290"/>
    </row>
    <row r="47" s="228" customFormat="1" customHeight="1" spans="1:7">
      <c r="A47" s="246" t="s">
        <v>395</v>
      </c>
      <c r="B47" s="247">
        <v>43</v>
      </c>
      <c r="C47" s="248"/>
      <c r="D47" s="248"/>
      <c r="E47" s="248"/>
      <c r="F47" s="248">
        <f t="shared" si="3"/>
        <v>0</v>
      </c>
      <c r="G47" s="290"/>
    </row>
    <row r="48" s="228" customFormat="1" ht="28.5" spans="1:7">
      <c r="A48" s="260" t="s">
        <v>396</v>
      </c>
      <c r="B48" s="247" t="s">
        <v>397</v>
      </c>
      <c r="C48" s="248">
        <v>247739.04</v>
      </c>
      <c r="D48" s="248"/>
      <c r="E48" s="248"/>
      <c r="F48" s="248">
        <f t="shared" si="3"/>
        <v>247739.04</v>
      </c>
      <c r="G48" s="290"/>
    </row>
    <row r="49" s="228" customFormat="1" customHeight="1" spans="1:7">
      <c r="A49" s="246" t="s">
        <v>398</v>
      </c>
      <c r="B49" s="247">
        <v>45</v>
      </c>
      <c r="C49" s="248"/>
      <c r="D49" s="248"/>
      <c r="E49" s="248"/>
      <c r="F49" s="248">
        <f t="shared" ref="F49:F58" si="4">C49+D49-E49</f>
        <v>0</v>
      </c>
      <c r="G49" s="290"/>
    </row>
    <row r="50" s="228" customFormat="1" customHeight="1" spans="1:7">
      <c r="A50" s="246" t="s">
        <v>399</v>
      </c>
      <c r="B50" s="247" t="s">
        <v>400</v>
      </c>
      <c r="C50" s="248"/>
      <c r="D50" s="248"/>
      <c r="E50" s="248"/>
      <c r="F50" s="248">
        <f t="shared" si="4"/>
        <v>0</v>
      </c>
      <c r="G50" s="290"/>
    </row>
    <row r="51" s="228" customFormat="1" customHeight="1" spans="1:7">
      <c r="A51" s="247" t="s">
        <v>401</v>
      </c>
      <c r="B51" s="247">
        <v>48</v>
      </c>
      <c r="C51" s="248"/>
      <c r="D51" s="248"/>
      <c r="E51" s="248"/>
      <c r="F51" s="248">
        <f t="shared" si="4"/>
        <v>0</v>
      </c>
      <c r="G51" s="290"/>
    </row>
    <row r="52" s="228" customFormat="1" customHeight="1" spans="1:7">
      <c r="A52" s="247" t="s">
        <v>402</v>
      </c>
      <c r="B52" s="247">
        <v>48</v>
      </c>
      <c r="C52" s="248"/>
      <c r="D52" s="248"/>
      <c r="E52" s="248"/>
      <c r="F52" s="248">
        <f t="shared" si="4"/>
        <v>0</v>
      </c>
      <c r="G52" s="290"/>
    </row>
    <row r="53" s="228" customFormat="1" customHeight="1" spans="1:7">
      <c r="A53" s="246" t="s">
        <v>403</v>
      </c>
      <c r="B53" s="247">
        <v>49</v>
      </c>
      <c r="C53" s="248"/>
      <c r="D53" s="248"/>
      <c r="E53" s="248"/>
      <c r="F53" s="248">
        <f t="shared" si="4"/>
        <v>0</v>
      </c>
      <c r="G53" s="290"/>
    </row>
    <row r="54" s="228" customFormat="1" customHeight="1" spans="1:7">
      <c r="A54" s="246" t="s">
        <v>404</v>
      </c>
      <c r="B54" s="247" t="s">
        <v>405</v>
      </c>
      <c r="C54" s="248"/>
      <c r="D54" s="248"/>
      <c r="E54" s="248"/>
      <c r="F54" s="248">
        <f t="shared" si="4"/>
        <v>0</v>
      </c>
      <c r="G54" s="290"/>
    </row>
    <row r="55" s="228" customFormat="1" customHeight="1" spans="1:7">
      <c r="A55" s="246" t="s">
        <v>406</v>
      </c>
      <c r="B55" s="247">
        <v>51</v>
      </c>
      <c r="C55" s="248"/>
      <c r="D55" s="248"/>
      <c r="E55" s="248"/>
      <c r="F55" s="248">
        <f t="shared" si="4"/>
        <v>0</v>
      </c>
      <c r="G55" s="290"/>
    </row>
    <row r="56" s="228" customFormat="1" customHeight="1" spans="1:7">
      <c r="A56" s="246" t="s">
        <v>407</v>
      </c>
      <c r="B56" s="247">
        <v>52</v>
      </c>
      <c r="C56" s="248"/>
      <c r="D56" s="248"/>
      <c r="E56" s="248"/>
      <c r="F56" s="248">
        <f t="shared" si="4"/>
        <v>0</v>
      </c>
      <c r="G56" s="290"/>
    </row>
    <row r="57" s="228" customFormat="1" customHeight="1" spans="1:7">
      <c r="A57" s="246" t="s">
        <v>408</v>
      </c>
      <c r="B57" s="247">
        <v>53</v>
      </c>
      <c r="C57" s="252">
        <v>247739.04</v>
      </c>
      <c r="D57" s="248"/>
      <c r="E57" s="248"/>
      <c r="F57" s="248">
        <f t="shared" si="4"/>
        <v>247739.04</v>
      </c>
      <c r="G57" s="290"/>
    </row>
    <row r="58" s="228" customFormat="1" customHeight="1" spans="1:7">
      <c r="A58" s="260" t="s">
        <v>409</v>
      </c>
      <c r="B58" s="247">
        <v>54</v>
      </c>
      <c r="C58" s="248">
        <v>333759.62</v>
      </c>
      <c r="D58" s="248"/>
      <c r="E58" s="248"/>
      <c r="F58" s="248">
        <f t="shared" si="4"/>
        <v>333759.62</v>
      </c>
      <c r="G58" s="290"/>
    </row>
    <row r="59" s="228" customFormat="1" customHeight="1" spans="1:7">
      <c r="A59" s="260" t="s">
        <v>410</v>
      </c>
      <c r="B59" s="247">
        <v>55</v>
      </c>
      <c r="C59" s="248">
        <f>SUM(C60:C67)</f>
        <v>2491375.52</v>
      </c>
      <c r="D59" s="248">
        <f>SUM(D60:D67)</f>
        <v>0</v>
      </c>
      <c r="E59" s="248">
        <f>SUM(E60:E67)</f>
        <v>-597930.1248</v>
      </c>
      <c r="F59" s="248">
        <f>SUM(F60:F67)</f>
        <v>1893445.3952</v>
      </c>
      <c r="G59" s="262" t="s">
        <v>411</v>
      </c>
    </row>
    <row r="60" s="228" customFormat="1" customHeight="1" spans="1:7">
      <c r="A60" s="246" t="s">
        <v>412</v>
      </c>
      <c r="B60" s="247">
        <v>56</v>
      </c>
      <c r="C60" s="248">
        <v>1962543</v>
      </c>
      <c r="D60" s="248"/>
      <c r="E60" s="248">
        <f>F60-C60</f>
        <v>-471010.32</v>
      </c>
      <c r="F60" s="248">
        <f t="shared" ref="F60:F65" si="5">C60/25*19</f>
        <v>1491532.68</v>
      </c>
      <c r="G60" s="263"/>
    </row>
    <row r="61" s="228" customFormat="1" customHeight="1" spans="1:7">
      <c r="A61" s="246" t="s">
        <v>413</v>
      </c>
      <c r="B61" s="247">
        <v>57</v>
      </c>
      <c r="C61" s="248"/>
      <c r="D61" s="248"/>
      <c r="E61" s="248">
        <f t="shared" ref="E61:E65" si="6">F61-C61</f>
        <v>0</v>
      </c>
      <c r="F61" s="248">
        <f t="shared" si="5"/>
        <v>0</v>
      </c>
      <c r="G61" s="263"/>
    </row>
    <row r="62" s="228" customFormat="1" customHeight="1" spans="1:7">
      <c r="A62" s="246" t="s">
        <v>414</v>
      </c>
      <c r="B62" s="247">
        <v>58</v>
      </c>
      <c r="C62" s="248">
        <v>960</v>
      </c>
      <c r="D62" s="248"/>
      <c r="E62" s="248">
        <f t="shared" si="6"/>
        <v>-230.4</v>
      </c>
      <c r="F62" s="248">
        <f t="shared" si="5"/>
        <v>729.6</v>
      </c>
      <c r="G62" s="263"/>
    </row>
    <row r="63" s="228" customFormat="1" customHeight="1" spans="1:7">
      <c r="A63" s="246" t="s">
        <v>415</v>
      </c>
      <c r="B63" s="247">
        <v>59</v>
      </c>
      <c r="C63" s="248">
        <v>45001</v>
      </c>
      <c r="D63" s="248"/>
      <c r="E63" s="248">
        <f t="shared" si="6"/>
        <v>-10800.24</v>
      </c>
      <c r="F63" s="248">
        <f t="shared" si="5"/>
        <v>34200.76</v>
      </c>
      <c r="G63" s="263"/>
    </row>
    <row r="64" s="228" customFormat="1" ht="28.5" spans="1:7">
      <c r="A64" s="246" t="s">
        <v>416</v>
      </c>
      <c r="B64" s="247">
        <v>60</v>
      </c>
      <c r="C64" s="248">
        <v>323599.52</v>
      </c>
      <c r="D64" s="248"/>
      <c r="E64" s="248">
        <f t="shared" si="6"/>
        <v>-77663.8848</v>
      </c>
      <c r="F64" s="248">
        <f t="shared" si="5"/>
        <v>245935.6352</v>
      </c>
      <c r="G64" s="263"/>
    </row>
    <row r="65" s="228" customFormat="1" customHeight="1" spans="1:7">
      <c r="A65" s="246" t="s">
        <v>417</v>
      </c>
      <c r="B65" s="247">
        <v>61</v>
      </c>
      <c r="C65" s="248">
        <v>159272</v>
      </c>
      <c r="D65" s="248"/>
      <c r="E65" s="248">
        <f t="shared" si="6"/>
        <v>-38225.28</v>
      </c>
      <c r="F65" s="248">
        <f t="shared" si="5"/>
        <v>121046.72</v>
      </c>
      <c r="G65" s="263"/>
    </row>
    <row r="66" s="228" customFormat="1" ht="32.1" customHeight="1" spans="1:7">
      <c r="A66" s="246" t="s">
        <v>418</v>
      </c>
      <c r="B66" s="247">
        <v>62</v>
      </c>
      <c r="C66" s="248"/>
      <c r="D66" s="248"/>
      <c r="E66" s="248"/>
      <c r="F66" s="248">
        <f>(C66+D66-E66)/25*19</f>
        <v>0</v>
      </c>
      <c r="G66" s="263"/>
    </row>
    <row r="67" s="228" customFormat="1" customHeight="1" spans="1:7">
      <c r="A67" s="246" t="s">
        <v>419</v>
      </c>
      <c r="B67" s="247">
        <v>63</v>
      </c>
      <c r="C67" s="248"/>
      <c r="D67" s="248"/>
      <c r="E67" s="248"/>
      <c r="F67" s="248">
        <f>(C67+D67-E67)/25*19</f>
        <v>0</v>
      </c>
      <c r="G67" s="264"/>
    </row>
    <row r="68" s="228" customFormat="1" customHeight="1" spans="1:7">
      <c r="A68" s="260" t="s">
        <v>420</v>
      </c>
      <c r="B68" s="247">
        <v>64</v>
      </c>
      <c r="C68" s="248">
        <f>C69+C73+C82+C87</f>
        <v>596960.72</v>
      </c>
      <c r="D68" s="248">
        <f>D69+D73+D82+D87</f>
        <v>0</v>
      </c>
      <c r="E68" s="248">
        <f>E69+E73+E82+E87</f>
        <v>-229939.066352</v>
      </c>
      <c r="F68" s="248">
        <f>F69+F73+F82+F87</f>
        <v>367021.653648</v>
      </c>
      <c r="G68" s="290"/>
    </row>
    <row r="69" s="228" customFormat="1" customHeight="1" spans="1:7">
      <c r="A69" s="246" t="s">
        <v>421</v>
      </c>
      <c r="B69" s="247">
        <v>65</v>
      </c>
      <c r="C69" s="248">
        <v>117399.88</v>
      </c>
      <c r="D69" s="248"/>
      <c r="E69" s="248">
        <f>F69-C69</f>
        <v>-23458.27</v>
      </c>
      <c r="F69" s="248">
        <v>93941.61</v>
      </c>
      <c r="G69" s="296" t="s">
        <v>422</v>
      </c>
    </row>
    <row r="70" s="228" customFormat="1" customHeight="1" spans="1:7">
      <c r="A70" s="266" t="s">
        <v>423</v>
      </c>
      <c r="B70" s="247">
        <v>66</v>
      </c>
      <c r="C70" s="248"/>
      <c r="D70" s="248"/>
      <c r="E70" s="248"/>
      <c r="F70" s="279"/>
      <c r="G70" s="290"/>
    </row>
    <row r="71" s="228" customFormat="1" customHeight="1" spans="1:7">
      <c r="A71" s="247" t="s">
        <v>424</v>
      </c>
      <c r="B71" s="247">
        <v>67</v>
      </c>
      <c r="C71" s="248"/>
      <c r="D71" s="248"/>
      <c r="E71" s="248"/>
      <c r="F71" s="279"/>
      <c r="G71" s="290"/>
    </row>
    <row r="72" s="228" customFormat="1" customHeight="1" spans="1:7">
      <c r="A72" s="266" t="s">
        <v>425</v>
      </c>
      <c r="B72" s="247">
        <v>68</v>
      </c>
      <c r="C72" s="248"/>
      <c r="D72" s="248"/>
      <c r="E72" s="248"/>
      <c r="F72" s="248"/>
      <c r="G72" s="290"/>
    </row>
    <row r="73" s="228" customFormat="1" customHeight="1" spans="1:7">
      <c r="A73" s="247" t="s">
        <v>426</v>
      </c>
      <c r="B73" s="247">
        <v>69</v>
      </c>
      <c r="C73" s="248">
        <f>SUM(C74:C81)</f>
        <v>454016.27</v>
      </c>
      <c r="D73" s="248">
        <f>SUM(D74:D81)</f>
        <v>0</v>
      </c>
      <c r="E73" s="248">
        <f>SUM(E74:E81)</f>
        <v>-194349.932336</v>
      </c>
      <c r="F73" s="248">
        <f>SUM(F74:F81)</f>
        <v>259666.337664</v>
      </c>
      <c r="G73" s="280" t="s">
        <v>427</v>
      </c>
    </row>
    <row r="74" s="228" customFormat="1" customHeight="1" spans="1:7">
      <c r="A74" s="247" t="s">
        <v>428</v>
      </c>
      <c r="B74" s="247">
        <v>70</v>
      </c>
      <c r="C74" s="248">
        <v>50848.14</v>
      </c>
      <c r="D74" s="248"/>
      <c r="E74" s="248">
        <f>F74-C74</f>
        <v>-5939.062752</v>
      </c>
      <c r="F74" s="248">
        <f>(C74)*88.32%</f>
        <v>44909.077248</v>
      </c>
      <c r="G74" s="263"/>
    </row>
    <row r="75" s="228" customFormat="1" customHeight="1" spans="1:7">
      <c r="A75" s="247" t="s">
        <v>429</v>
      </c>
      <c r="B75" s="247">
        <v>71</v>
      </c>
      <c r="C75" s="248"/>
      <c r="D75" s="248"/>
      <c r="E75" s="248">
        <f t="shared" ref="E75:E81" si="7">F75-C75</f>
        <v>0</v>
      </c>
      <c r="F75" s="248">
        <f t="shared" ref="F75:F80" si="8">(C75)*88.32%</f>
        <v>0</v>
      </c>
      <c r="G75" s="263"/>
    </row>
    <row r="76" s="228" customFormat="1" customHeight="1" spans="1:7">
      <c r="A76" s="247" t="s">
        <v>430</v>
      </c>
      <c r="B76" s="247">
        <v>72</v>
      </c>
      <c r="C76" s="248">
        <v>6077.84</v>
      </c>
      <c r="D76" s="248"/>
      <c r="E76" s="248">
        <f t="shared" si="7"/>
        <v>-709.891712000001</v>
      </c>
      <c r="F76" s="248">
        <f t="shared" si="8"/>
        <v>5367.948288</v>
      </c>
      <c r="G76" s="263"/>
    </row>
    <row r="77" s="228" customFormat="1" customHeight="1" spans="1:7">
      <c r="A77" s="247" t="s">
        <v>431</v>
      </c>
      <c r="B77" s="247">
        <v>73</v>
      </c>
      <c r="C77" s="248">
        <v>7280.67</v>
      </c>
      <c r="D77" s="248"/>
      <c r="E77" s="248">
        <f t="shared" si="7"/>
        <v>-850.382256</v>
      </c>
      <c r="F77" s="248">
        <f t="shared" si="8"/>
        <v>6430.287744</v>
      </c>
      <c r="G77" s="263"/>
    </row>
    <row r="78" s="228" customFormat="1" customHeight="1" spans="1:7">
      <c r="A78" s="247" t="s">
        <v>432</v>
      </c>
      <c r="B78" s="247">
        <v>74</v>
      </c>
      <c r="C78" s="248"/>
      <c r="D78" s="248"/>
      <c r="E78" s="248">
        <f t="shared" si="7"/>
        <v>0</v>
      </c>
      <c r="F78" s="248">
        <f t="shared" si="8"/>
        <v>0</v>
      </c>
      <c r="G78" s="263"/>
    </row>
    <row r="79" s="228" customFormat="1" customHeight="1" spans="1:7">
      <c r="A79" s="247" t="s">
        <v>433</v>
      </c>
      <c r="B79" s="247">
        <v>75</v>
      </c>
      <c r="C79" s="248">
        <v>12580</v>
      </c>
      <c r="D79" s="248"/>
      <c r="E79" s="248">
        <f t="shared" si="7"/>
        <v>-1469.344</v>
      </c>
      <c r="F79" s="248">
        <f t="shared" si="8"/>
        <v>11110.656</v>
      </c>
      <c r="G79" s="263"/>
    </row>
    <row r="80" s="228" customFormat="1" customHeight="1" spans="1:7">
      <c r="A80" s="247" t="s">
        <v>434</v>
      </c>
      <c r="B80" s="247"/>
      <c r="C80" s="248"/>
      <c r="D80" s="248"/>
      <c r="E80" s="248">
        <f t="shared" si="7"/>
        <v>0</v>
      </c>
      <c r="F80" s="248">
        <f t="shared" si="8"/>
        <v>0</v>
      </c>
      <c r="G80" s="263"/>
    </row>
    <row r="81" s="228" customFormat="1" customHeight="1" spans="1:7">
      <c r="A81" s="257" t="s">
        <v>435</v>
      </c>
      <c r="B81" s="247">
        <v>16</v>
      </c>
      <c r="C81" s="248">
        <v>377229.62</v>
      </c>
      <c r="D81" s="248"/>
      <c r="E81" s="248">
        <f t="shared" si="7"/>
        <v>-185381.251616</v>
      </c>
      <c r="F81" s="248">
        <f>(C81-14400-145610)*88.32%</f>
        <v>191848.368384</v>
      </c>
      <c r="G81" s="263"/>
    </row>
    <row r="82" s="228" customFormat="1" customHeight="1" spans="1:7">
      <c r="A82" s="246" t="s">
        <v>436</v>
      </c>
      <c r="B82" s="247">
        <v>77</v>
      </c>
      <c r="C82" s="248">
        <f>SUM(C83:C86)</f>
        <v>25544.57</v>
      </c>
      <c r="D82" s="248">
        <f>SUM(D83:D86)</f>
        <v>0</v>
      </c>
      <c r="E82" s="248">
        <f>SUM(E83:E86)</f>
        <v>-12130.864016</v>
      </c>
      <c r="F82" s="248">
        <f>SUM(F83:F86)</f>
        <v>13413.705984</v>
      </c>
      <c r="G82" s="263"/>
    </row>
    <row r="83" s="228" customFormat="1" customHeight="1" spans="1:7">
      <c r="A83" s="247" t="s">
        <v>437</v>
      </c>
      <c r="B83" s="247">
        <v>78</v>
      </c>
      <c r="C83" s="248"/>
      <c r="D83" s="248"/>
      <c r="E83" s="248"/>
      <c r="F83" s="248">
        <f>(C83)*88.32%</f>
        <v>0</v>
      </c>
      <c r="G83" s="263"/>
    </row>
    <row r="84" s="228" customFormat="1" customHeight="1" spans="1:7">
      <c r="A84" s="247" t="s">
        <v>438</v>
      </c>
      <c r="B84" s="247">
        <v>79</v>
      </c>
      <c r="C84" s="248">
        <v>8438.25</v>
      </c>
      <c r="D84" s="248"/>
      <c r="E84" s="248">
        <f>F84-C84</f>
        <v>-985.5876</v>
      </c>
      <c r="F84" s="248">
        <f t="shared" ref="F84:F85" si="9">(C84)*88.32%</f>
        <v>7452.6624</v>
      </c>
      <c r="G84" s="263"/>
    </row>
    <row r="85" s="228" customFormat="1" customHeight="1" spans="1:7">
      <c r="A85" s="247" t="s">
        <v>439</v>
      </c>
      <c r="B85" s="247">
        <v>80</v>
      </c>
      <c r="C85" s="248">
        <v>5974</v>
      </c>
      <c r="D85" s="248"/>
      <c r="E85" s="248">
        <f t="shared" ref="E85:E86" si="10">F85-C85</f>
        <v>-697.7632</v>
      </c>
      <c r="F85" s="248">
        <f t="shared" si="9"/>
        <v>5276.2368</v>
      </c>
      <c r="G85" s="263"/>
    </row>
    <row r="86" s="228" customFormat="1" customHeight="1" spans="1:7">
      <c r="A86" s="247" t="s">
        <v>440</v>
      </c>
      <c r="B86" s="247">
        <v>81</v>
      </c>
      <c r="C86" s="248">
        <v>11132.32</v>
      </c>
      <c r="D86" s="248"/>
      <c r="E86" s="248">
        <f t="shared" si="10"/>
        <v>-10447.513216</v>
      </c>
      <c r="F86" s="248">
        <f>(C86-10356.95)*88.32%</f>
        <v>684.806783999999</v>
      </c>
      <c r="G86" s="263"/>
    </row>
    <row r="87" s="228" customFormat="1" customHeight="1" spans="1:7">
      <c r="A87" s="246" t="s">
        <v>441</v>
      </c>
      <c r="B87" s="247">
        <v>82</v>
      </c>
      <c r="C87" s="248"/>
      <c r="D87" s="248"/>
      <c r="E87" s="248"/>
      <c r="F87" s="248"/>
      <c r="G87" s="263"/>
    </row>
    <row r="88" s="228" customFormat="1" customHeight="1" spans="1:7">
      <c r="A88" s="247" t="s">
        <v>442</v>
      </c>
      <c r="B88" s="247">
        <v>83</v>
      </c>
      <c r="C88" s="248"/>
      <c r="D88" s="248"/>
      <c r="E88" s="248"/>
      <c r="F88" s="248"/>
      <c r="G88" s="263"/>
    </row>
    <row r="89" s="228" customFormat="1" customHeight="1" spans="1:7">
      <c r="A89" s="266" t="s">
        <v>443</v>
      </c>
      <c r="B89" s="247">
        <v>84</v>
      </c>
      <c r="C89" s="248"/>
      <c r="D89" s="248"/>
      <c r="E89" s="248"/>
      <c r="F89" s="248"/>
      <c r="G89" s="263"/>
    </row>
    <row r="90" s="228" customFormat="1" customHeight="1" spans="1:7">
      <c r="A90" s="247" t="s">
        <v>444</v>
      </c>
      <c r="B90" s="247">
        <v>85</v>
      </c>
      <c r="C90" s="248"/>
      <c r="D90" s="248"/>
      <c r="E90" s="248"/>
      <c r="F90" s="248"/>
      <c r="G90" s="264"/>
    </row>
    <row r="91" s="228" customFormat="1" ht="32.1" customHeight="1" spans="1:7">
      <c r="A91" s="260" t="s">
        <v>445</v>
      </c>
      <c r="B91" s="247">
        <v>86</v>
      </c>
      <c r="C91" s="248">
        <f>C20+C29+C33</f>
        <v>6439446.63</v>
      </c>
      <c r="D91" s="248"/>
      <c r="E91" s="248">
        <f>E20+E29+E33</f>
        <v>-886300.71284</v>
      </c>
      <c r="F91" s="248">
        <f>F20+F29+F33</f>
        <v>5553145.91716</v>
      </c>
      <c r="G91" s="290"/>
    </row>
    <row r="92" s="228" customFormat="1" ht="29.1" customHeight="1" spans="1:7">
      <c r="A92" s="260" t="s">
        <v>446</v>
      </c>
      <c r="B92" s="247">
        <v>87</v>
      </c>
      <c r="C92" s="248"/>
      <c r="D92" s="248"/>
      <c r="E92" s="248"/>
      <c r="F92" s="279"/>
      <c r="G92" s="290"/>
    </row>
    <row r="93" s="228" customFormat="1" ht="33" customHeight="1" spans="1:7">
      <c r="A93" s="260" t="s">
        <v>447</v>
      </c>
      <c r="B93" s="247">
        <v>88</v>
      </c>
      <c r="C93" s="248">
        <f>C91-C92</f>
        <v>6439446.63</v>
      </c>
      <c r="D93" s="248"/>
      <c r="E93" s="248">
        <f>F93-C93</f>
        <v>-886300.71284</v>
      </c>
      <c r="F93" s="248">
        <f>F91-F92</f>
        <v>5553145.91716</v>
      </c>
      <c r="G93" s="290"/>
    </row>
    <row r="94" s="228" customFormat="1" customHeight="1" spans="1:7">
      <c r="A94" s="260" t="s">
        <v>448</v>
      </c>
      <c r="B94" s="247">
        <v>89</v>
      </c>
      <c r="C94" s="248">
        <f>C93/C15</f>
        <v>1.81729394941506</v>
      </c>
      <c r="D94" s="248"/>
      <c r="E94" s="248"/>
      <c r="F94" s="248">
        <f>F93/F15</f>
        <v>1.49211960469692</v>
      </c>
      <c r="G94" s="290"/>
    </row>
    <row r="95" s="228" customFormat="1" ht="71.25" spans="1:7">
      <c r="A95" s="260" t="s">
        <v>449</v>
      </c>
      <c r="B95" s="247">
        <v>90</v>
      </c>
      <c r="C95" s="252">
        <v>198437.21</v>
      </c>
      <c r="D95" s="248"/>
      <c r="E95" s="248">
        <f>F95-C95</f>
        <v>-59727.5630873787</v>
      </c>
      <c r="F95" s="248">
        <f>F12*(1.2/1.03)*3.36%</f>
        <v>138709.646912621</v>
      </c>
      <c r="G95" s="297" t="s">
        <v>450</v>
      </c>
    </row>
    <row r="96" s="228" customFormat="1" ht="27" customHeight="1" spans="1:7">
      <c r="A96" s="260" t="s">
        <v>451</v>
      </c>
      <c r="B96" s="247">
        <v>91</v>
      </c>
      <c r="C96" s="248">
        <f>C93+C95</f>
        <v>6637883.84</v>
      </c>
      <c r="D96" s="248"/>
      <c r="E96" s="248">
        <f>F96-C96</f>
        <v>-946028.275927379</v>
      </c>
      <c r="F96" s="248">
        <f>F93+F95</f>
        <v>5691855.56407262</v>
      </c>
      <c r="G96" s="249"/>
    </row>
    <row r="97" customHeight="1" spans="1:7">
      <c r="A97" s="240" t="s">
        <v>452</v>
      </c>
      <c r="B97" s="245">
        <v>92</v>
      </c>
      <c r="C97" s="242">
        <f>C96/C15</f>
        <v>1.87329546038213</v>
      </c>
      <c r="D97" s="242"/>
      <c r="E97" s="242"/>
      <c r="F97" s="242">
        <f>F96/F15</f>
        <v>1.5293906194706</v>
      </c>
      <c r="G97" s="289"/>
    </row>
  </sheetData>
  <mergeCells count="4">
    <mergeCell ref="A2:G2"/>
    <mergeCell ref="G21:G28"/>
    <mergeCell ref="G59:G67"/>
    <mergeCell ref="G73:G90"/>
  </mergeCells>
  <pageMargins left="0.432638888888889" right="0.275" top="0.354166666666667" bottom="0.236111111111111" header="0.275" footer="0.236111111111111"/>
  <pageSetup paperSize="9" scale="62" orientation="portrait" blackAndWhite="1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7"/>
  <sheetViews>
    <sheetView view="pageBreakPreview" zoomScale="70" zoomScaleNormal="100" workbookViewId="0">
      <pane xSplit="2" ySplit="3" topLeftCell="C4" activePane="bottomRight" state="frozen"/>
      <selection/>
      <selection pane="topRight"/>
      <selection pane="bottomLeft"/>
      <selection pane="bottomRight" activeCell="L93" sqref="L93"/>
    </sheetView>
  </sheetViews>
  <sheetFormatPr defaultColWidth="9" defaultRowHeight="21" customHeight="1"/>
  <cols>
    <col min="1" max="1" width="28.75" style="229" customWidth="1"/>
    <col min="2" max="2" width="11.5" style="229" customWidth="1"/>
    <col min="3" max="3" width="17.375" style="230" customWidth="1"/>
    <col min="4" max="4" width="18.125" style="230" customWidth="1"/>
    <col min="5" max="5" width="16.125" style="230" customWidth="1"/>
    <col min="6" max="6" width="19" style="231" customWidth="1"/>
    <col min="7" max="7" width="36.125" style="229" customWidth="1"/>
    <col min="8" max="8" width="20.75" style="233" customWidth="1"/>
    <col min="9" max="9" width="9" style="233"/>
    <col min="10" max="10" width="19.625" style="231" customWidth="1"/>
    <col min="11" max="16384" width="9" style="233"/>
  </cols>
  <sheetData>
    <row r="1" customHeight="1" spans="1:1">
      <c r="A1" s="31" t="s">
        <v>453</v>
      </c>
    </row>
    <row r="2" ht="51" customHeight="1" spans="1:7">
      <c r="A2" s="235" t="s">
        <v>454</v>
      </c>
      <c r="B2" s="236"/>
      <c r="C2" s="235"/>
      <c r="D2" s="235"/>
      <c r="E2" s="235"/>
      <c r="F2" s="235"/>
      <c r="G2" s="236"/>
    </row>
    <row r="3" ht="36.95" customHeight="1" spans="1:7">
      <c r="A3" s="237" t="s">
        <v>19</v>
      </c>
      <c r="B3" s="237" t="s">
        <v>20</v>
      </c>
      <c r="C3" s="238" t="s">
        <v>335</v>
      </c>
      <c r="D3" s="238" t="s">
        <v>336</v>
      </c>
      <c r="E3" s="238" t="s">
        <v>337</v>
      </c>
      <c r="F3" s="270" t="s">
        <v>338</v>
      </c>
      <c r="G3" s="271" t="s">
        <v>24</v>
      </c>
    </row>
    <row r="4" customHeight="1" spans="1:7">
      <c r="A4" s="240" t="s">
        <v>339</v>
      </c>
      <c r="B4" s="241"/>
      <c r="C4" s="242"/>
      <c r="D4" s="242"/>
      <c r="E4" s="242"/>
      <c r="F4" s="243"/>
      <c r="G4" s="241"/>
    </row>
    <row r="5" customHeight="1" spans="1:7">
      <c r="A5" s="241" t="s">
        <v>340</v>
      </c>
      <c r="B5" s="245">
        <v>1</v>
      </c>
      <c r="C5" s="242">
        <v>10000</v>
      </c>
      <c r="D5" s="242"/>
      <c r="E5" s="242">
        <v>0</v>
      </c>
      <c r="F5" s="242">
        <f>C5+D5-E5</f>
        <v>10000</v>
      </c>
      <c r="G5" s="241"/>
    </row>
    <row r="6" s="228" customFormat="1" customHeight="1" spans="1:10">
      <c r="A6" s="246" t="s">
        <v>341</v>
      </c>
      <c r="B6" s="247">
        <v>2</v>
      </c>
      <c r="C6" s="248">
        <v>12666.67</v>
      </c>
      <c r="D6" s="248"/>
      <c r="E6" s="248">
        <v>0</v>
      </c>
      <c r="F6" s="248">
        <f t="shared" ref="F6:F28" si="0">C6+D6-E6</f>
        <v>12666.67</v>
      </c>
      <c r="G6" s="246"/>
      <c r="H6" s="228"/>
      <c r="I6" s="228"/>
      <c r="J6" s="286"/>
    </row>
    <row r="7" s="228" customFormat="1" customHeight="1" spans="1:10">
      <c r="A7" s="265" t="s">
        <v>342</v>
      </c>
      <c r="B7" s="247">
        <v>3</v>
      </c>
      <c r="C7" s="248">
        <f>4150000-C8</f>
        <v>3613602</v>
      </c>
      <c r="D7" s="248"/>
      <c r="E7" s="248">
        <v>0</v>
      </c>
      <c r="F7" s="248">
        <f t="shared" si="0"/>
        <v>3613602</v>
      </c>
      <c r="G7" s="246"/>
      <c r="H7" s="228"/>
      <c r="I7" s="228"/>
      <c r="J7" s="286"/>
    </row>
    <row r="8" s="228" customFormat="1" customHeight="1" spans="1:10">
      <c r="A8" s="246" t="s">
        <v>343</v>
      </c>
      <c r="B8" s="247">
        <v>4</v>
      </c>
      <c r="C8" s="252">
        <f>C41</f>
        <v>536398</v>
      </c>
      <c r="D8" s="248"/>
      <c r="E8" s="248"/>
      <c r="F8" s="248">
        <f t="shared" si="0"/>
        <v>536398</v>
      </c>
      <c r="G8" s="246"/>
      <c r="H8" s="228"/>
      <c r="I8" s="228"/>
      <c r="J8" s="286"/>
    </row>
    <row r="9" s="228" customFormat="1" customHeight="1" spans="1:10">
      <c r="A9" s="246" t="s">
        <v>344</v>
      </c>
      <c r="B9" s="247">
        <v>5</v>
      </c>
      <c r="C9" s="248">
        <v>40000</v>
      </c>
      <c r="D9" s="248"/>
      <c r="E9" s="248"/>
      <c r="F9" s="248">
        <f t="shared" si="0"/>
        <v>40000</v>
      </c>
      <c r="G9" s="246"/>
      <c r="H9" s="228"/>
      <c r="I9" s="228"/>
      <c r="J9" s="286"/>
    </row>
    <row r="10" s="228" customFormat="1" customHeight="1" spans="1:10">
      <c r="A10" s="246" t="s">
        <v>345</v>
      </c>
      <c r="B10" s="247">
        <v>6</v>
      </c>
      <c r="C10" s="272">
        <v>0.0096</v>
      </c>
      <c r="D10" s="248"/>
      <c r="E10" s="248"/>
      <c r="F10" s="272">
        <f t="shared" si="0"/>
        <v>0.0096</v>
      </c>
      <c r="G10" s="246"/>
      <c r="H10" s="228"/>
      <c r="I10" s="228"/>
      <c r="J10" s="286"/>
    </row>
    <row r="11" s="228" customFormat="1" ht="29.1" customHeight="1" spans="1:10">
      <c r="A11" s="246" t="s">
        <v>346</v>
      </c>
      <c r="B11" s="273" t="s">
        <v>347</v>
      </c>
      <c r="C11" s="274">
        <f>C7*(1-C10)+C8</f>
        <v>4115309.4208</v>
      </c>
      <c r="D11" s="248"/>
      <c r="E11" s="248"/>
      <c r="F11" s="248">
        <f t="shared" si="0"/>
        <v>4115309.4208</v>
      </c>
      <c r="G11" s="246"/>
      <c r="H11" s="228"/>
      <c r="I11" s="228"/>
      <c r="J11" s="286"/>
    </row>
    <row r="12" s="228" customFormat="1" customHeight="1" spans="1:10">
      <c r="A12" s="246" t="s">
        <v>348</v>
      </c>
      <c r="B12" s="247">
        <v>8</v>
      </c>
      <c r="C12" s="275">
        <v>3545534</v>
      </c>
      <c r="D12" s="248"/>
      <c r="E12" s="248"/>
      <c r="F12" s="248">
        <f t="shared" si="0"/>
        <v>3545534</v>
      </c>
      <c r="G12" s="282"/>
      <c r="H12" s="228"/>
      <c r="I12" s="228"/>
      <c r="J12" s="286"/>
    </row>
    <row r="13" s="228" customFormat="1" customHeight="1" spans="1:10">
      <c r="A13" s="246" t="s">
        <v>349</v>
      </c>
      <c r="B13" s="247" t="s">
        <v>350</v>
      </c>
      <c r="C13" s="272">
        <f>(C11-C12)/C11</f>
        <v>0.13845263199899</v>
      </c>
      <c r="D13" s="272"/>
      <c r="E13" s="272"/>
      <c r="F13" s="272">
        <f t="shared" si="0"/>
        <v>0.13845263199899</v>
      </c>
      <c r="G13" s="246"/>
      <c r="H13" s="228"/>
      <c r="I13" s="228"/>
      <c r="J13" s="286"/>
    </row>
    <row r="14" s="228" customFormat="1" customHeight="1" spans="1:10">
      <c r="A14" s="246" t="s">
        <v>351</v>
      </c>
      <c r="B14" s="247">
        <v>10</v>
      </c>
      <c r="C14" s="272">
        <f>基本情况表!D56</f>
        <v>0.13845263199899</v>
      </c>
      <c r="D14" s="272"/>
      <c r="E14" s="272">
        <v>0.0385</v>
      </c>
      <c r="F14" s="272">
        <f t="shared" si="0"/>
        <v>0.0999526319989902</v>
      </c>
      <c r="G14" s="278"/>
      <c r="H14" s="228"/>
      <c r="I14" s="228"/>
      <c r="J14" s="286"/>
    </row>
    <row r="15" s="228" customFormat="1" ht="33.95" customHeight="1" spans="1:10">
      <c r="A15" s="246" t="s">
        <v>352</v>
      </c>
      <c r="B15" s="257" t="s">
        <v>353</v>
      </c>
      <c r="C15" s="248">
        <f>C11*(1-C14)</f>
        <v>3545534</v>
      </c>
      <c r="D15" s="248"/>
      <c r="E15" s="248"/>
      <c r="F15" s="248">
        <f>F11*(1-F14)</f>
        <v>3703973.4127008</v>
      </c>
      <c r="G15" s="246"/>
      <c r="H15" s="228"/>
      <c r="I15" s="228"/>
      <c r="J15" s="286"/>
    </row>
    <row r="16" s="228" customFormat="1" ht="28.5" spans="1:7">
      <c r="A16" s="246" t="s">
        <v>354</v>
      </c>
      <c r="B16" s="257" t="s">
        <v>355</v>
      </c>
      <c r="C16" s="248">
        <f>C17+C18+C19</f>
        <v>16997507.29</v>
      </c>
      <c r="D16" s="248"/>
      <c r="E16" s="248"/>
      <c r="F16" s="248">
        <f t="shared" si="0"/>
        <v>16997507.29</v>
      </c>
      <c r="G16" s="247"/>
    </row>
    <row r="17" s="228" customFormat="1" customHeight="1" spans="1:7">
      <c r="A17" s="246" t="s">
        <v>356</v>
      </c>
      <c r="B17" s="257">
        <v>13</v>
      </c>
      <c r="C17" s="248">
        <v>16093185.83</v>
      </c>
      <c r="D17" s="248"/>
      <c r="E17" s="248">
        <v>146671.23</v>
      </c>
      <c r="F17" s="248">
        <f t="shared" si="0"/>
        <v>15946514.6</v>
      </c>
      <c r="G17" s="247" t="s">
        <v>357</v>
      </c>
    </row>
    <row r="18" s="228" customFormat="1" customHeight="1" spans="1:7">
      <c r="A18" s="246" t="s">
        <v>358</v>
      </c>
      <c r="B18" s="257">
        <v>14</v>
      </c>
      <c r="C18" s="248">
        <v>0</v>
      </c>
      <c r="D18" s="248"/>
      <c r="E18" s="248"/>
      <c r="F18" s="248">
        <f t="shared" si="0"/>
        <v>0</v>
      </c>
      <c r="G18" s="247"/>
    </row>
    <row r="19" s="228" customFormat="1" customHeight="1" spans="1:7">
      <c r="A19" s="246" t="s">
        <v>359</v>
      </c>
      <c r="B19" s="257">
        <v>15</v>
      </c>
      <c r="C19" s="248">
        <v>904321.46</v>
      </c>
      <c r="D19" s="248"/>
      <c r="E19" s="248"/>
      <c r="F19" s="248">
        <f>F33/6</f>
        <v>717827.852865</v>
      </c>
      <c r="G19" s="247"/>
    </row>
    <row r="20" s="228" customFormat="1" ht="28.5" spans="1:10">
      <c r="A20" s="260" t="s">
        <v>360</v>
      </c>
      <c r="B20" s="257" t="s">
        <v>361</v>
      </c>
      <c r="C20" s="248">
        <f>SUM(C21:C28)</f>
        <v>1477480.32</v>
      </c>
      <c r="D20" s="248">
        <f>SUM(D21:D28)</f>
        <v>0</v>
      </c>
      <c r="E20" s="248">
        <f>SUM(E21:E28)</f>
        <v>-52677.7247296679</v>
      </c>
      <c r="F20" s="248">
        <f>SUM(F21:F28)</f>
        <v>1424802.59527033</v>
      </c>
      <c r="G20" s="246"/>
      <c r="H20" s="283"/>
      <c r="I20" s="228"/>
      <c r="J20" s="286"/>
    </row>
    <row r="21" s="228" customFormat="1" customHeight="1" spans="1:10">
      <c r="A21" s="246" t="s">
        <v>362</v>
      </c>
      <c r="B21" s="247">
        <v>17</v>
      </c>
      <c r="C21" s="248">
        <v>1226631.28</v>
      </c>
      <c r="D21" s="248"/>
      <c r="E21" s="248">
        <f>F21-C21</f>
        <v>-22851.2487916679</v>
      </c>
      <c r="F21" s="248">
        <v>1203780.03120833</v>
      </c>
      <c r="G21" s="262" t="s">
        <v>363</v>
      </c>
      <c r="H21" s="284"/>
      <c r="I21" s="228"/>
      <c r="J21" s="286"/>
    </row>
    <row r="22" s="228" customFormat="1" customHeight="1" spans="1:10">
      <c r="A22" s="246" t="s">
        <v>364</v>
      </c>
      <c r="B22" s="247">
        <v>18</v>
      </c>
      <c r="C22" s="248"/>
      <c r="D22" s="248"/>
      <c r="E22" s="248">
        <f t="shared" ref="E22:E28" si="1">F22-C22</f>
        <v>0</v>
      </c>
      <c r="F22" s="248"/>
      <c r="G22" s="263"/>
      <c r="H22" s="284"/>
      <c r="I22" s="228"/>
      <c r="J22" s="286"/>
    </row>
    <row r="23" s="228" customFormat="1" customHeight="1" spans="1:10">
      <c r="A23" s="246" t="s">
        <v>365</v>
      </c>
      <c r="B23" s="247">
        <v>19</v>
      </c>
      <c r="C23" s="248">
        <v>28829</v>
      </c>
      <c r="D23" s="248"/>
      <c r="E23" s="248">
        <f t="shared" si="1"/>
        <v>-14049.7088133333</v>
      </c>
      <c r="F23" s="248">
        <v>14779.2911866667</v>
      </c>
      <c r="G23" s="263"/>
      <c r="H23" s="284"/>
      <c r="I23" s="228"/>
      <c r="J23" s="286"/>
    </row>
    <row r="24" s="228" customFormat="1" customHeight="1" spans="1:10">
      <c r="A24" s="246" t="s">
        <v>366</v>
      </c>
      <c r="B24" s="247">
        <v>20</v>
      </c>
      <c r="C24" s="248">
        <v>14905.04</v>
      </c>
      <c r="D24" s="248"/>
      <c r="E24" s="248">
        <f t="shared" si="1"/>
        <v>-281.966666666667</v>
      </c>
      <c r="F24" s="248">
        <v>14623.0733333333</v>
      </c>
      <c r="G24" s="263"/>
      <c r="H24" s="284"/>
      <c r="I24" s="228"/>
      <c r="J24" s="286"/>
    </row>
    <row r="25" s="228" customFormat="1" customHeight="1" spans="1:10">
      <c r="A25" s="246" t="s">
        <v>367</v>
      </c>
      <c r="B25" s="247">
        <v>21</v>
      </c>
      <c r="C25" s="248">
        <v>194496</v>
      </c>
      <c r="D25" s="248"/>
      <c r="E25" s="248">
        <f t="shared" si="1"/>
        <v>-15517.5576113333</v>
      </c>
      <c r="F25" s="248">
        <v>178978.442388667</v>
      </c>
      <c r="G25" s="263"/>
      <c r="H25" s="284"/>
      <c r="I25" s="228"/>
      <c r="J25" s="286"/>
    </row>
    <row r="26" s="228" customFormat="1" customHeight="1" spans="1:10">
      <c r="A26" s="246" t="s">
        <v>368</v>
      </c>
      <c r="B26" s="247">
        <v>22</v>
      </c>
      <c r="C26" s="248"/>
      <c r="D26" s="248"/>
      <c r="E26" s="248">
        <f t="shared" si="1"/>
        <v>0</v>
      </c>
      <c r="F26" s="248"/>
      <c r="G26" s="263"/>
      <c r="H26" s="284"/>
      <c r="I26" s="228"/>
      <c r="J26" s="286"/>
    </row>
    <row r="27" s="228" customFormat="1" customHeight="1" spans="1:10">
      <c r="A27" s="246" t="s">
        <v>369</v>
      </c>
      <c r="B27" s="247">
        <v>23</v>
      </c>
      <c r="C27" s="248">
        <v>5376</v>
      </c>
      <c r="D27" s="248"/>
      <c r="E27" s="248">
        <f t="shared" si="1"/>
        <v>1.58881999999903</v>
      </c>
      <c r="F27" s="248">
        <v>5377.58882</v>
      </c>
      <c r="G27" s="263"/>
      <c r="H27" s="284"/>
      <c r="I27" s="228"/>
      <c r="J27" s="286"/>
    </row>
    <row r="28" s="228" customFormat="1" customHeight="1" spans="1:10">
      <c r="A28" s="246" t="s">
        <v>370</v>
      </c>
      <c r="B28" s="247">
        <v>24</v>
      </c>
      <c r="C28" s="248">
        <v>7243</v>
      </c>
      <c r="D28" s="248"/>
      <c r="E28" s="248">
        <f t="shared" si="1"/>
        <v>21.1683333333331</v>
      </c>
      <c r="F28" s="248">
        <v>7264.16833333333</v>
      </c>
      <c r="G28" s="264"/>
      <c r="H28" s="284"/>
      <c r="I28" s="228"/>
      <c r="J28" s="286"/>
    </row>
    <row r="29" s="228" customFormat="1" ht="28.5" spans="1:10">
      <c r="A29" s="260" t="s">
        <v>371</v>
      </c>
      <c r="B29" s="247" t="s">
        <v>372</v>
      </c>
      <c r="C29" s="248"/>
      <c r="D29" s="248"/>
      <c r="E29" s="248"/>
      <c r="F29" s="248"/>
      <c r="G29" s="246"/>
      <c r="H29" s="285"/>
      <c r="I29" s="228"/>
      <c r="J29" s="286"/>
    </row>
    <row r="30" s="228" customFormat="1" customHeight="1" spans="1:10">
      <c r="A30" s="246" t="s">
        <v>373</v>
      </c>
      <c r="B30" s="247">
        <v>26</v>
      </c>
      <c r="C30" s="248"/>
      <c r="D30" s="248"/>
      <c r="E30" s="248"/>
      <c r="F30" s="279"/>
      <c r="G30" s="246"/>
      <c r="H30" s="284"/>
      <c r="I30" s="228"/>
      <c r="J30" s="286"/>
    </row>
    <row r="31" s="228" customFormat="1" customHeight="1" spans="1:10">
      <c r="A31" s="246" t="s">
        <v>374</v>
      </c>
      <c r="B31" s="247">
        <v>27</v>
      </c>
      <c r="C31" s="248"/>
      <c r="D31" s="248"/>
      <c r="E31" s="248"/>
      <c r="F31" s="279"/>
      <c r="G31" s="246"/>
      <c r="H31" s="284"/>
      <c r="I31" s="228"/>
      <c r="J31" s="286"/>
    </row>
    <row r="32" s="228" customFormat="1" customHeight="1" spans="1:10">
      <c r="A32" s="246" t="s">
        <v>375</v>
      </c>
      <c r="B32" s="247">
        <v>28</v>
      </c>
      <c r="C32" s="248"/>
      <c r="D32" s="248"/>
      <c r="E32" s="248"/>
      <c r="F32" s="279"/>
      <c r="G32" s="246"/>
      <c r="H32" s="284"/>
      <c r="I32" s="228"/>
      <c r="J32" s="286"/>
    </row>
    <row r="33" s="228" customFormat="1" ht="29.1" customHeight="1" spans="1:10">
      <c r="A33" s="260" t="s">
        <v>376</v>
      </c>
      <c r="B33" s="247" t="s">
        <v>377</v>
      </c>
      <c r="C33" s="248">
        <f>C34+C37+C40+C43+C48+C58+C59+C68</f>
        <v>5163700.53</v>
      </c>
      <c r="D33" s="248">
        <f t="shared" ref="D33:F33" si="2">D34+D37+D40+D43+D48+D58+D59+D68</f>
        <v>0</v>
      </c>
      <c r="E33" s="248">
        <f t="shared" si="2"/>
        <v>-856733.41281</v>
      </c>
      <c r="F33" s="248">
        <f t="shared" si="2"/>
        <v>4306967.11719</v>
      </c>
      <c r="G33" s="246"/>
      <c r="H33" s="285"/>
      <c r="I33" s="228"/>
      <c r="J33" s="286"/>
    </row>
    <row r="34" s="228" customFormat="1" customHeight="1" spans="1:10">
      <c r="A34" s="260" t="s">
        <v>378</v>
      </c>
      <c r="B34" s="247" t="s">
        <v>379</v>
      </c>
      <c r="C34" s="248"/>
      <c r="D34" s="248"/>
      <c r="E34" s="248"/>
      <c r="F34" s="279"/>
      <c r="G34" s="246"/>
      <c r="H34" s="284"/>
      <c r="I34" s="228"/>
      <c r="J34" s="286"/>
    </row>
    <row r="35" s="228" customFormat="1" customHeight="1" spans="1:10">
      <c r="A35" s="247" t="s">
        <v>380</v>
      </c>
      <c r="B35" s="247">
        <v>31</v>
      </c>
      <c r="C35" s="248"/>
      <c r="D35" s="248"/>
      <c r="E35" s="248"/>
      <c r="F35" s="279"/>
      <c r="G35" s="246"/>
      <c r="H35" s="284"/>
      <c r="I35" s="228"/>
      <c r="J35" s="286"/>
    </row>
    <row r="36" s="228" customFormat="1" customHeight="1" spans="1:10">
      <c r="A36" s="257" t="s">
        <v>381</v>
      </c>
      <c r="B36" s="247">
        <v>32</v>
      </c>
      <c r="C36" s="248"/>
      <c r="D36" s="248"/>
      <c r="E36" s="248"/>
      <c r="F36" s="279"/>
      <c r="G36" s="246"/>
      <c r="H36" s="284"/>
      <c r="I36" s="228"/>
      <c r="J36" s="286"/>
    </row>
    <row r="37" s="228" customFormat="1" customHeight="1" spans="1:10">
      <c r="A37" s="260" t="s">
        <v>382</v>
      </c>
      <c r="B37" s="247" t="s">
        <v>383</v>
      </c>
      <c r="C37" s="248">
        <v>73000</v>
      </c>
      <c r="D37" s="248"/>
      <c r="E37" s="248"/>
      <c r="F37" s="248">
        <f>C37+D37-E37</f>
        <v>73000</v>
      </c>
      <c r="G37" s="246"/>
      <c r="H37" s="284"/>
      <c r="I37" s="228"/>
      <c r="J37" s="286"/>
    </row>
    <row r="38" s="228" customFormat="1" ht="28.5" spans="1:10">
      <c r="A38" s="246" t="s">
        <v>384</v>
      </c>
      <c r="B38" s="247">
        <v>34</v>
      </c>
      <c r="C38" s="252">
        <v>0.02</v>
      </c>
      <c r="D38" s="248"/>
      <c r="E38" s="248"/>
      <c r="F38" s="248">
        <f t="shared" ref="F38:F48" si="3">C38+D38-E38</f>
        <v>0.02</v>
      </c>
      <c r="G38" s="246"/>
      <c r="H38" s="284"/>
      <c r="I38" s="228"/>
      <c r="J38" s="286"/>
    </row>
    <row r="39" s="228" customFormat="1" customHeight="1" spans="1:10">
      <c r="A39" s="246" t="s">
        <v>385</v>
      </c>
      <c r="B39" s="247">
        <v>35</v>
      </c>
      <c r="C39" s="248"/>
      <c r="D39" s="248"/>
      <c r="E39" s="248"/>
      <c r="F39" s="248">
        <f t="shared" si="3"/>
        <v>0</v>
      </c>
      <c r="G39" s="246"/>
      <c r="H39" s="284"/>
      <c r="I39" s="228"/>
      <c r="J39" s="286"/>
    </row>
    <row r="40" s="228" customFormat="1" customHeight="1" spans="1:10">
      <c r="A40" s="260" t="s">
        <v>386</v>
      </c>
      <c r="B40" s="247" t="s">
        <v>387</v>
      </c>
      <c r="C40" s="248">
        <v>482758.2</v>
      </c>
      <c r="D40" s="248"/>
      <c r="E40" s="248"/>
      <c r="F40" s="248">
        <f t="shared" si="3"/>
        <v>482758.2</v>
      </c>
      <c r="G40" s="246"/>
      <c r="H40" s="284"/>
      <c r="I40" s="228"/>
      <c r="J40" s="286"/>
    </row>
    <row r="41" s="228" customFormat="1" customHeight="1" spans="1:10">
      <c r="A41" s="246" t="s">
        <v>388</v>
      </c>
      <c r="B41" s="247">
        <v>37</v>
      </c>
      <c r="C41" s="252">
        <v>536398</v>
      </c>
      <c r="D41" s="248"/>
      <c r="E41" s="248"/>
      <c r="F41" s="248">
        <f t="shared" si="3"/>
        <v>536398</v>
      </c>
      <c r="G41" s="246"/>
      <c r="H41" s="284"/>
      <c r="I41" s="228"/>
      <c r="J41" s="286"/>
    </row>
    <row r="42" s="228" customFormat="1" customHeight="1" spans="1:10">
      <c r="A42" s="246" t="s">
        <v>389</v>
      </c>
      <c r="B42" s="247">
        <v>38</v>
      </c>
      <c r="C42" s="252">
        <v>0.9</v>
      </c>
      <c r="D42" s="248"/>
      <c r="E42" s="248"/>
      <c r="F42" s="248">
        <f t="shared" si="3"/>
        <v>0.9</v>
      </c>
      <c r="G42" s="246"/>
      <c r="H42" s="284"/>
      <c r="I42" s="228"/>
      <c r="J42" s="286"/>
    </row>
    <row r="43" s="228" customFormat="1" customHeight="1" spans="1:10">
      <c r="A43" s="260" t="s">
        <v>390</v>
      </c>
      <c r="B43" s="247" t="s">
        <v>391</v>
      </c>
      <c r="C43" s="248">
        <v>827419.02</v>
      </c>
      <c r="D43" s="248"/>
      <c r="E43" s="248"/>
      <c r="F43" s="248">
        <f t="shared" si="3"/>
        <v>827419.02</v>
      </c>
      <c r="G43" s="246"/>
      <c r="H43" s="284"/>
      <c r="I43" s="228"/>
      <c r="J43" s="286"/>
    </row>
    <row r="44" s="228" customFormat="1" customHeight="1" spans="1:10">
      <c r="A44" s="246" t="s">
        <v>392</v>
      </c>
      <c r="B44" s="247">
        <v>40</v>
      </c>
      <c r="C44" s="248"/>
      <c r="D44" s="248"/>
      <c r="E44" s="248"/>
      <c r="F44" s="248">
        <f t="shared" si="3"/>
        <v>0</v>
      </c>
      <c r="G44" s="246"/>
      <c r="H44" s="284"/>
      <c r="I44" s="228"/>
      <c r="J44" s="286"/>
    </row>
    <row r="45" s="228" customFormat="1" customHeight="1" spans="1:10">
      <c r="A45" s="246" t="s">
        <v>393</v>
      </c>
      <c r="B45" s="247">
        <v>41</v>
      </c>
      <c r="C45" s="252">
        <v>827419.02</v>
      </c>
      <c r="D45" s="248"/>
      <c r="E45" s="248"/>
      <c r="F45" s="248">
        <f t="shared" si="3"/>
        <v>827419.02</v>
      </c>
      <c r="G45" s="246"/>
      <c r="H45" s="284"/>
      <c r="I45" s="228"/>
      <c r="J45" s="286"/>
    </row>
    <row r="46" s="228" customFormat="1" customHeight="1" spans="1:10">
      <c r="A46" s="246" t="s">
        <v>394</v>
      </c>
      <c r="B46" s="247">
        <v>42</v>
      </c>
      <c r="C46" s="252">
        <v>1119425</v>
      </c>
      <c r="D46" s="248"/>
      <c r="E46" s="248"/>
      <c r="F46" s="248">
        <f t="shared" si="3"/>
        <v>1119425</v>
      </c>
      <c r="G46" s="246"/>
      <c r="H46" s="284"/>
      <c r="I46" s="228"/>
      <c r="J46" s="286"/>
    </row>
    <row r="47" s="228" customFormat="1" customHeight="1" spans="1:10">
      <c r="A47" s="246" t="s">
        <v>395</v>
      </c>
      <c r="B47" s="247">
        <v>43</v>
      </c>
      <c r="C47" s="248"/>
      <c r="D47" s="248"/>
      <c r="E47" s="248"/>
      <c r="F47" s="248">
        <f t="shared" si="3"/>
        <v>0</v>
      </c>
      <c r="G47" s="246"/>
      <c r="H47" s="284"/>
      <c r="I47" s="228"/>
      <c r="J47" s="286"/>
    </row>
    <row r="48" s="228" customFormat="1" customHeight="1" spans="1:10">
      <c r="A48" s="260" t="s">
        <v>396</v>
      </c>
      <c r="B48" s="247" t="s">
        <v>397</v>
      </c>
      <c r="C48" s="248">
        <v>292445.84</v>
      </c>
      <c r="D48" s="248"/>
      <c r="E48" s="248"/>
      <c r="F48" s="248">
        <f t="shared" si="3"/>
        <v>292445.84</v>
      </c>
      <c r="G48" s="246"/>
      <c r="H48" s="284"/>
      <c r="I48" s="228"/>
      <c r="J48" s="286"/>
    </row>
    <row r="49" s="228" customFormat="1" customHeight="1" spans="1:10">
      <c r="A49" s="246" t="s">
        <v>398</v>
      </c>
      <c r="B49" s="247">
        <v>45</v>
      </c>
      <c r="C49" s="248"/>
      <c r="D49" s="248"/>
      <c r="E49" s="248"/>
      <c r="F49" s="248">
        <f t="shared" ref="F49:F58" si="4">C49+D49-E49</f>
        <v>0</v>
      </c>
      <c r="G49" s="246"/>
      <c r="H49" s="284"/>
      <c r="I49" s="228"/>
      <c r="J49" s="286"/>
    </row>
    <row r="50" s="228" customFormat="1" customHeight="1" spans="1:10">
      <c r="A50" s="246" t="s">
        <v>399</v>
      </c>
      <c r="B50" s="247" t="s">
        <v>400</v>
      </c>
      <c r="C50" s="248"/>
      <c r="D50" s="248"/>
      <c r="E50" s="248"/>
      <c r="F50" s="248">
        <f t="shared" si="4"/>
        <v>0</v>
      </c>
      <c r="G50" s="246"/>
      <c r="H50" s="284"/>
      <c r="I50" s="228"/>
      <c r="J50" s="286"/>
    </row>
    <row r="51" s="228" customFormat="1" customHeight="1" spans="1:10">
      <c r="A51" s="247" t="s">
        <v>401</v>
      </c>
      <c r="B51" s="247">
        <v>48</v>
      </c>
      <c r="C51" s="248"/>
      <c r="D51" s="248"/>
      <c r="E51" s="248"/>
      <c r="F51" s="248">
        <f t="shared" si="4"/>
        <v>0</v>
      </c>
      <c r="G51" s="246"/>
      <c r="H51" s="284"/>
      <c r="I51" s="228"/>
      <c r="J51" s="286"/>
    </row>
    <row r="52" s="228" customFormat="1" ht="14.25" spans="1:10">
      <c r="A52" s="247" t="s">
        <v>402</v>
      </c>
      <c r="B52" s="247">
        <v>48</v>
      </c>
      <c r="C52" s="248"/>
      <c r="D52" s="248"/>
      <c r="E52" s="248"/>
      <c r="F52" s="248">
        <f t="shared" si="4"/>
        <v>0</v>
      </c>
      <c r="G52" s="246"/>
      <c r="H52" s="284"/>
      <c r="I52" s="228"/>
      <c r="J52" s="286"/>
    </row>
    <row r="53" s="228" customFormat="1" customHeight="1" spans="1:10">
      <c r="A53" s="246" t="s">
        <v>403</v>
      </c>
      <c r="B53" s="247">
        <v>49</v>
      </c>
      <c r="C53" s="248"/>
      <c r="D53" s="248"/>
      <c r="E53" s="248"/>
      <c r="F53" s="248">
        <f t="shared" si="4"/>
        <v>0</v>
      </c>
      <c r="G53" s="246"/>
      <c r="H53" s="284"/>
      <c r="I53" s="228"/>
      <c r="J53" s="286"/>
    </row>
    <row r="54" s="228" customFormat="1" customHeight="1" spans="1:10">
      <c r="A54" s="246" t="s">
        <v>404</v>
      </c>
      <c r="B54" s="247" t="s">
        <v>405</v>
      </c>
      <c r="C54" s="248"/>
      <c r="D54" s="248"/>
      <c r="E54" s="248"/>
      <c r="F54" s="248">
        <f t="shared" si="4"/>
        <v>0</v>
      </c>
      <c r="G54" s="246"/>
      <c r="H54" s="284"/>
      <c r="I54" s="228"/>
      <c r="J54" s="286"/>
    </row>
    <row r="55" s="228" customFormat="1" customHeight="1" spans="1:10">
      <c r="A55" s="246" t="s">
        <v>406</v>
      </c>
      <c r="B55" s="247">
        <v>51</v>
      </c>
      <c r="C55" s="248"/>
      <c r="D55" s="248"/>
      <c r="E55" s="248"/>
      <c r="F55" s="248">
        <f t="shared" si="4"/>
        <v>0</v>
      </c>
      <c r="G55" s="246"/>
      <c r="H55" s="284"/>
      <c r="I55" s="228"/>
      <c r="J55" s="286"/>
    </row>
    <row r="56" s="228" customFormat="1" customHeight="1" spans="1:10">
      <c r="A56" s="246" t="s">
        <v>407</v>
      </c>
      <c r="B56" s="247">
        <v>52</v>
      </c>
      <c r="C56" s="248"/>
      <c r="D56" s="248"/>
      <c r="E56" s="248"/>
      <c r="F56" s="248">
        <f t="shared" si="4"/>
        <v>0</v>
      </c>
      <c r="G56" s="246"/>
      <c r="H56" s="284"/>
      <c r="I56" s="228"/>
      <c r="J56" s="286"/>
    </row>
    <row r="57" s="228" customFormat="1" customHeight="1" spans="1:10">
      <c r="A57" s="246" t="s">
        <v>408</v>
      </c>
      <c r="B57" s="247">
        <v>53</v>
      </c>
      <c r="C57" s="252">
        <v>292445.84</v>
      </c>
      <c r="D57" s="248"/>
      <c r="E57" s="248"/>
      <c r="F57" s="248">
        <f t="shared" si="4"/>
        <v>292445.84</v>
      </c>
      <c r="G57" s="246"/>
      <c r="H57" s="284"/>
      <c r="I57" s="228"/>
      <c r="J57" s="286"/>
    </row>
    <row r="58" s="228" customFormat="1" customHeight="1" spans="1:10">
      <c r="A58" s="260" t="s">
        <v>409</v>
      </c>
      <c r="B58" s="247">
        <v>54</v>
      </c>
      <c r="C58" s="252">
        <v>87339.16</v>
      </c>
      <c r="D58" s="248"/>
      <c r="E58" s="248"/>
      <c r="F58" s="248">
        <f t="shared" si="4"/>
        <v>87339.16</v>
      </c>
      <c r="G58" s="246"/>
      <c r="H58" s="284"/>
      <c r="I58" s="228"/>
      <c r="J58" s="286"/>
    </row>
    <row r="59" s="228" customFormat="1" customHeight="1" spans="1:10">
      <c r="A59" s="260" t="s">
        <v>410</v>
      </c>
      <c r="B59" s="247">
        <v>55</v>
      </c>
      <c r="C59" s="248">
        <f>SUM(C60:C67)</f>
        <v>2586419.57</v>
      </c>
      <c r="D59" s="248">
        <f>SUM(D60:D67)</f>
        <v>0</v>
      </c>
      <c r="E59" s="248">
        <f>SUM(E60:E67)</f>
        <v>-620740.6968</v>
      </c>
      <c r="F59" s="248">
        <f>SUM(F60:F67)</f>
        <v>1965678.8732</v>
      </c>
      <c r="G59" s="262" t="s">
        <v>455</v>
      </c>
      <c r="H59" s="284"/>
      <c r="I59" s="228"/>
      <c r="J59" s="286"/>
    </row>
    <row r="60" s="228" customFormat="1" customHeight="1" spans="1:10">
      <c r="A60" s="246" t="s">
        <v>412</v>
      </c>
      <c r="B60" s="247">
        <v>56</v>
      </c>
      <c r="C60" s="248">
        <v>1934844.84</v>
      </c>
      <c r="D60" s="248"/>
      <c r="E60" s="248">
        <f>F60-C60</f>
        <v>-464362.7616</v>
      </c>
      <c r="F60" s="248">
        <f t="shared" ref="F60:F65" si="5">C60/25*19</f>
        <v>1470482.0784</v>
      </c>
      <c r="G60" s="263"/>
      <c r="H60" s="284"/>
      <c r="I60" s="228"/>
      <c r="J60" s="286"/>
    </row>
    <row r="61" s="228" customFormat="1" customHeight="1" spans="1:10">
      <c r="A61" s="246" t="s">
        <v>413</v>
      </c>
      <c r="B61" s="247">
        <v>57</v>
      </c>
      <c r="C61" s="248">
        <v>15000</v>
      </c>
      <c r="D61" s="248"/>
      <c r="E61" s="248">
        <f t="shared" ref="E61:E65" si="6">F61-C61</f>
        <v>-3600</v>
      </c>
      <c r="F61" s="248">
        <f t="shared" si="5"/>
        <v>11400</v>
      </c>
      <c r="G61" s="263"/>
      <c r="H61" s="284"/>
      <c r="I61" s="228"/>
      <c r="J61" s="286"/>
    </row>
    <row r="62" s="228" customFormat="1" customHeight="1" spans="1:10">
      <c r="A62" s="246" t="s">
        <v>414</v>
      </c>
      <c r="B62" s="247">
        <v>58</v>
      </c>
      <c r="C62" s="248">
        <v>25424</v>
      </c>
      <c r="D62" s="248"/>
      <c r="E62" s="248">
        <f t="shared" si="6"/>
        <v>-6101.76</v>
      </c>
      <c r="F62" s="248">
        <f t="shared" si="5"/>
        <v>19322.24</v>
      </c>
      <c r="G62" s="263"/>
      <c r="H62" s="284"/>
      <c r="I62" s="228"/>
      <c r="J62" s="286"/>
    </row>
    <row r="63" s="228" customFormat="1" customHeight="1" spans="1:10">
      <c r="A63" s="246" t="s">
        <v>415</v>
      </c>
      <c r="B63" s="247">
        <v>59</v>
      </c>
      <c r="C63" s="248">
        <v>27705</v>
      </c>
      <c r="D63" s="248"/>
      <c r="E63" s="248">
        <f t="shared" si="6"/>
        <v>-6649.2</v>
      </c>
      <c r="F63" s="248">
        <f t="shared" si="5"/>
        <v>21055.8</v>
      </c>
      <c r="G63" s="263"/>
      <c r="H63" s="284"/>
      <c r="I63" s="228"/>
      <c r="J63" s="286"/>
    </row>
    <row r="64" s="228" customFormat="1" ht="29.1" customHeight="1" spans="1:10">
      <c r="A64" s="246" t="s">
        <v>416</v>
      </c>
      <c r="B64" s="247">
        <v>60</v>
      </c>
      <c r="C64" s="248">
        <v>402690.73</v>
      </c>
      <c r="D64" s="248"/>
      <c r="E64" s="248">
        <f t="shared" si="6"/>
        <v>-96645.7752</v>
      </c>
      <c r="F64" s="248">
        <f t="shared" si="5"/>
        <v>306044.9548</v>
      </c>
      <c r="G64" s="263"/>
      <c r="H64" s="284"/>
      <c r="I64" s="228"/>
      <c r="J64" s="286"/>
    </row>
    <row r="65" s="228" customFormat="1" customHeight="1" spans="1:10">
      <c r="A65" s="246" t="s">
        <v>417</v>
      </c>
      <c r="B65" s="247">
        <v>61</v>
      </c>
      <c r="C65" s="248">
        <v>180755</v>
      </c>
      <c r="D65" s="248"/>
      <c r="E65" s="248">
        <f t="shared" si="6"/>
        <v>-43381.2</v>
      </c>
      <c r="F65" s="248">
        <f t="shared" si="5"/>
        <v>137373.8</v>
      </c>
      <c r="G65" s="263"/>
      <c r="H65" s="284"/>
      <c r="I65" s="228"/>
      <c r="J65" s="286"/>
    </row>
    <row r="66" s="228" customFormat="1" ht="32.1" customHeight="1" spans="1:10">
      <c r="A66" s="246" t="s">
        <v>418</v>
      </c>
      <c r="B66" s="247">
        <v>62</v>
      </c>
      <c r="C66" s="248"/>
      <c r="D66" s="248"/>
      <c r="E66" s="248"/>
      <c r="F66" s="248"/>
      <c r="G66" s="263"/>
      <c r="H66" s="284"/>
      <c r="I66" s="228"/>
      <c r="J66" s="286"/>
    </row>
    <row r="67" s="228" customFormat="1" ht="28.5" spans="1:10">
      <c r="A67" s="246" t="s">
        <v>419</v>
      </c>
      <c r="B67" s="247">
        <v>63</v>
      </c>
      <c r="C67" s="248"/>
      <c r="D67" s="248"/>
      <c r="E67" s="248"/>
      <c r="F67" s="279"/>
      <c r="G67" s="264"/>
      <c r="H67" s="284"/>
      <c r="I67" s="228"/>
      <c r="J67" s="286"/>
    </row>
    <row r="68" s="228" customFormat="1" customHeight="1" spans="1:10">
      <c r="A68" s="260" t="s">
        <v>420</v>
      </c>
      <c r="B68" s="247">
        <v>64</v>
      </c>
      <c r="C68" s="248">
        <f>C69+C73+C82+C87</f>
        <v>814318.74</v>
      </c>
      <c r="D68" s="248">
        <f t="shared" ref="D68:F68" si="7">D69+D73+D82+D87</f>
        <v>0</v>
      </c>
      <c r="E68" s="248">
        <f t="shared" si="7"/>
        <v>-235992.71601</v>
      </c>
      <c r="F68" s="248">
        <f t="shared" si="7"/>
        <v>578326.02399</v>
      </c>
      <c r="G68" s="246"/>
      <c r="H68" s="284"/>
      <c r="I68" s="228"/>
      <c r="J68" s="286"/>
    </row>
    <row r="69" s="228" customFormat="1" customHeight="1" spans="1:10">
      <c r="A69" s="246" t="s">
        <v>421</v>
      </c>
      <c r="B69" s="247">
        <v>65</v>
      </c>
      <c r="C69" s="248">
        <v>107538.33</v>
      </c>
      <c r="D69" s="248"/>
      <c r="E69" s="248">
        <f>F69-C69</f>
        <v>-15975.3</v>
      </c>
      <c r="F69" s="248">
        <v>91563.03</v>
      </c>
      <c r="G69" s="246" t="s">
        <v>422</v>
      </c>
      <c r="H69" s="284"/>
      <c r="I69" s="228"/>
      <c r="J69" s="286"/>
    </row>
    <row r="70" s="228" customFormat="1" customHeight="1" spans="1:10">
      <c r="A70" s="266" t="s">
        <v>423</v>
      </c>
      <c r="B70" s="247">
        <v>66</v>
      </c>
      <c r="C70" s="248"/>
      <c r="D70" s="248"/>
      <c r="E70" s="248"/>
      <c r="F70" s="279"/>
      <c r="G70" s="246"/>
      <c r="H70" s="284"/>
      <c r="I70" s="228"/>
      <c r="J70" s="286"/>
    </row>
    <row r="71" s="228" customFormat="1" customHeight="1" spans="1:10">
      <c r="A71" s="247" t="s">
        <v>424</v>
      </c>
      <c r="B71" s="247">
        <v>67</v>
      </c>
      <c r="C71" s="248"/>
      <c r="D71" s="248"/>
      <c r="E71" s="248"/>
      <c r="F71" s="279"/>
      <c r="G71" s="246"/>
      <c r="H71" s="284"/>
      <c r="I71" s="228"/>
      <c r="J71" s="286"/>
    </row>
    <row r="72" s="228" customFormat="1" customHeight="1" spans="1:10">
      <c r="A72" s="266" t="s">
        <v>425</v>
      </c>
      <c r="B72" s="247">
        <v>68</v>
      </c>
      <c r="C72" s="248"/>
      <c r="D72" s="248"/>
      <c r="E72" s="248"/>
      <c r="F72" s="248"/>
      <c r="G72" s="246"/>
      <c r="H72" s="284"/>
      <c r="I72" s="228"/>
      <c r="J72" s="286"/>
    </row>
    <row r="73" s="228" customFormat="1" customHeight="1" spans="1:10">
      <c r="A73" s="247" t="s">
        <v>426</v>
      </c>
      <c r="B73" s="247">
        <v>69</v>
      </c>
      <c r="C73" s="248">
        <f>SUM(C74:C81)</f>
        <v>680512.34</v>
      </c>
      <c r="D73" s="248">
        <f t="shared" ref="D73:F73" si="8">SUM(D74:D81)</f>
        <v>0</v>
      </c>
      <c r="E73" s="248">
        <f t="shared" si="8"/>
        <v>-207191.705798</v>
      </c>
      <c r="F73" s="248">
        <f t="shared" si="8"/>
        <v>473320.634202</v>
      </c>
      <c r="G73" s="280" t="s">
        <v>456</v>
      </c>
      <c r="H73" s="284"/>
      <c r="I73" s="228"/>
      <c r="J73" s="286"/>
    </row>
    <row r="74" s="228" customFormat="1" customHeight="1" spans="1:10">
      <c r="A74" s="247" t="s">
        <v>428</v>
      </c>
      <c r="B74" s="247">
        <v>70</v>
      </c>
      <c r="C74" s="248">
        <v>61806.01</v>
      </c>
      <c r="D74" s="248"/>
      <c r="E74" s="248">
        <f>F74-C74</f>
        <v>-7089.149347</v>
      </c>
      <c r="F74" s="248">
        <f>(C74)*88.53%</f>
        <v>54716.860653</v>
      </c>
      <c r="G74" s="263"/>
      <c r="H74" s="284"/>
      <c r="I74" s="228"/>
      <c r="J74" s="286"/>
    </row>
    <row r="75" s="228" customFormat="1" customHeight="1" spans="1:10">
      <c r="A75" s="247" t="s">
        <v>429</v>
      </c>
      <c r="B75" s="247">
        <v>71</v>
      </c>
      <c r="C75" s="248"/>
      <c r="D75" s="248"/>
      <c r="E75" s="248">
        <f t="shared" ref="E75:E81" si="9">F75-C75</f>
        <v>0</v>
      </c>
      <c r="F75" s="248">
        <f t="shared" ref="F75:F80" si="10">(C75)*88.53%</f>
        <v>0</v>
      </c>
      <c r="G75" s="263"/>
      <c r="H75" s="284"/>
      <c r="I75" s="228"/>
      <c r="J75" s="286"/>
    </row>
    <row r="76" s="228" customFormat="1" customHeight="1" spans="1:10">
      <c r="A76" s="247" t="s">
        <v>430</v>
      </c>
      <c r="B76" s="247">
        <v>72</v>
      </c>
      <c r="C76" s="248">
        <v>8218.56</v>
      </c>
      <c r="D76" s="248"/>
      <c r="E76" s="248">
        <f t="shared" si="9"/>
        <v>-942.668832</v>
      </c>
      <c r="F76" s="248">
        <f t="shared" si="10"/>
        <v>7275.891168</v>
      </c>
      <c r="G76" s="263"/>
      <c r="H76" s="284"/>
      <c r="I76" s="228"/>
      <c r="J76" s="286"/>
    </row>
    <row r="77" s="228" customFormat="1" customHeight="1" spans="1:10">
      <c r="A77" s="247" t="s">
        <v>431</v>
      </c>
      <c r="B77" s="247">
        <v>73</v>
      </c>
      <c r="C77" s="248">
        <v>7280.67</v>
      </c>
      <c r="D77" s="248"/>
      <c r="E77" s="248">
        <f t="shared" si="9"/>
        <v>-835.092849000001</v>
      </c>
      <c r="F77" s="248">
        <f t="shared" si="10"/>
        <v>6445.577151</v>
      </c>
      <c r="G77" s="263"/>
      <c r="H77" s="284"/>
      <c r="I77" s="228"/>
      <c r="J77" s="286"/>
    </row>
    <row r="78" s="228" customFormat="1" customHeight="1" spans="1:10">
      <c r="A78" s="247" t="s">
        <v>432</v>
      </c>
      <c r="B78" s="247">
        <v>74</v>
      </c>
      <c r="C78" s="248"/>
      <c r="D78" s="248"/>
      <c r="E78" s="248">
        <f t="shared" si="9"/>
        <v>0</v>
      </c>
      <c r="F78" s="248">
        <f t="shared" si="10"/>
        <v>0</v>
      </c>
      <c r="G78" s="263"/>
      <c r="H78" s="284"/>
      <c r="I78" s="228"/>
      <c r="J78" s="286"/>
    </row>
    <row r="79" s="228" customFormat="1" customHeight="1" spans="1:10">
      <c r="A79" s="247" t="s">
        <v>433</v>
      </c>
      <c r="B79" s="247">
        <v>75</v>
      </c>
      <c r="C79" s="248">
        <v>20080</v>
      </c>
      <c r="D79" s="248"/>
      <c r="E79" s="248">
        <f t="shared" si="9"/>
        <v>-2303.176</v>
      </c>
      <c r="F79" s="248">
        <f t="shared" si="10"/>
        <v>17776.824</v>
      </c>
      <c r="G79" s="263"/>
      <c r="H79" s="284"/>
      <c r="I79" s="228"/>
      <c r="J79" s="286"/>
    </row>
    <row r="80" s="228" customFormat="1" customHeight="1" spans="1:10">
      <c r="A80" s="247" t="s">
        <v>434</v>
      </c>
      <c r="B80" s="247"/>
      <c r="C80" s="248">
        <v>5120</v>
      </c>
      <c r="D80" s="248"/>
      <c r="E80" s="248">
        <f t="shared" si="9"/>
        <v>-587.264</v>
      </c>
      <c r="F80" s="248">
        <f t="shared" si="10"/>
        <v>4532.736</v>
      </c>
      <c r="G80" s="263"/>
      <c r="H80" s="284"/>
      <c r="I80" s="228"/>
      <c r="J80" s="286"/>
    </row>
    <row r="81" s="228" customFormat="1" customHeight="1" spans="1:10">
      <c r="A81" s="247" t="s">
        <v>435</v>
      </c>
      <c r="B81" s="247">
        <v>16</v>
      </c>
      <c r="C81" s="248">
        <v>578007.1</v>
      </c>
      <c r="D81" s="248"/>
      <c r="E81" s="248">
        <f t="shared" si="9"/>
        <v>-195434.35477</v>
      </c>
      <c r="F81" s="248">
        <f>(C81-14400-131468)*88.53%</f>
        <v>382572.74523</v>
      </c>
      <c r="G81" s="263"/>
      <c r="H81" s="284"/>
      <c r="I81" s="228"/>
      <c r="J81" s="286"/>
    </row>
    <row r="82" s="228" customFormat="1" ht="28.5" spans="1:10">
      <c r="A82" s="246" t="s">
        <v>436</v>
      </c>
      <c r="B82" s="247">
        <v>77</v>
      </c>
      <c r="C82" s="248">
        <f>SUM(C83:C86)</f>
        <v>26268.07</v>
      </c>
      <c r="D82" s="248">
        <f t="shared" ref="D82:F82" si="11">SUM(D83:D86)</f>
        <v>0</v>
      </c>
      <c r="E82" s="248">
        <f t="shared" si="11"/>
        <v>-12825.710212</v>
      </c>
      <c r="F82" s="248">
        <f t="shared" si="11"/>
        <v>13442.359788</v>
      </c>
      <c r="G82" s="263"/>
      <c r="H82" s="284"/>
      <c r="I82" s="228"/>
      <c r="J82" s="286"/>
    </row>
    <row r="83" s="228" customFormat="1" customHeight="1" spans="1:10">
      <c r="A83" s="247" t="s">
        <v>437</v>
      </c>
      <c r="B83" s="247">
        <v>78</v>
      </c>
      <c r="C83" s="248"/>
      <c r="D83" s="248"/>
      <c r="E83" s="248"/>
      <c r="F83" s="248">
        <f>(C83)*88.53%</f>
        <v>0</v>
      </c>
      <c r="G83" s="263"/>
      <c r="H83" s="284"/>
      <c r="I83" s="228"/>
      <c r="J83" s="286"/>
    </row>
    <row r="84" s="228" customFormat="1" customHeight="1" spans="1:10">
      <c r="A84" s="247" t="s">
        <v>438</v>
      </c>
      <c r="B84" s="247">
        <v>79</v>
      </c>
      <c r="C84" s="248">
        <v>8438.25</v>
      </c>
      <c r="D84" s="248"/>
      <c r="E84" s="248">
        <f>F84-C84</f>
        <v>-967.867275000001</v>
      </c>
      <c r="F84" s="248">
        <f>(C84)*88.53%</f>
        <v>7470.382725</v>
      </c>
      <c r="G84" s="263"/>
      <c r="H84" s="284"/>
      <c r="I84" s="228"/>
      <c r="J84" s="286"/>
    </row>
    <row r="85" s="228" customFormat="1" customHeight="1" spans="1:10">
      <c r="A85" s="247" t="s">
        <v>439</v>
      </c>
      <c r="B85" s="247">
        <v>80</v>
      </c>
      <c r="C85" s="248">
        <v>5974</v>
      </c>
      <c r="D85" s="248"/>
      <c r="E85" s="248">
        <f t="shared" ref="E85:E86" si="12">F85-C85</f>
        <v>-685.2178</v>
      </c>
      <c r="F85" s="248">
        <f>(C85)*88.53%</f>
        <v>5288.7822</v>
      </c>
      <c r="G85" s="263"/>
      <c r="H85" s="284"/>
      <c r="I85" s="228"/>
      <c r="J85" s="286"/>
    </row>
    <row r="86" s="228" customFormat="1" customHeight="1" spans="1:10">
      <c r="A86" s="247" t="s">
        <v>440</v>
      </c>
      <c r="B86" s="247">
        <v>81</v>
      </c>
      <c r="C86" s="248">
        <v>11855.82</v>
      </c>
      <c r="D86" s="248"/>
      <c r="E86" s="248">
        <f t="shared" si="12"/>
        <v>-11172.625137</v>
      </c>
      <c r="F86" s="248">
        <f>(C86-11084.11)*88.53%</f>
        <v>683.194862999999</v>
      </c>
      <c r="G86" s="263"/>
      <c r="H86" s="284"/>
      <c r="I86" s="228"/>
      <c r="J86" s="286"/>
    </row>
    <row r="87" s="228" customFormat="1" customHeight="1" spans="1:10">
      <c r="A87" s="246" t="s">
        <v>441</v>
      </c>
      <c r="B87" s="247">
        <v>82</v>
      </c>
      <c r="C87" s="248"/>
      <c r="D87" s="248"/>
      <c r="E87" s="248"/>
      <c r="F87" s="248"/>
      <c r="G87" s="263"/>
      <c r="H87" s="284"/>
      <c r="I87" s="228"/>
      <c r="J87" s="286"/>
    </row>
    <row r="88" s="228" customFormat="1" customHeight="1" spans="1:10">
      <c r="A88" s="247" t="s">
        <v>442</v>
      </c>
      <c r="B88" s="247">
        <v>83</v>
      </c>
      <c r="C88" s="248"/>
      <c r="D88" s="248"/>
      <c r="E88" s="248"/>
      <c r="F88" s="248"/>
      <c r="G88" s="263"/>
      <c r="H88" s="284"/>
      <c r="I88" s="228"/>
      <c r="J88" s="286"/>
    </row>
    <row r="89" s="228" customFormat="1" customHeight="1" spans="1:10">
      <c r="A89" s="266" t="s">
        <v>443</v>
      </c>
      <c r="B89" s="247">
        <v>84</v>
      </c>
      <c r="C89" s="248"/>
      <c r="D89" s="248"/>
      <c r="E89" s="248"/>
      <c r="F89" s="248"/>
      <c r="G89" s="263"/>
      <c r="H89" s="284"/>
      <c r="I89" s="228"/>
      <c r="J89" s="286"/>
    </row>
    <row r="90" s="228" customFormat="1" customHeight="1" spans="1:10">
      <c r="A90" s="247" t="s">
        <v>444</v>
      </c>
      <c r="B90" s="247">
        <v>85</v>
      </c>
      <c r="C90" s="248"/>
      <c r="D90" s="248"/>
      <c r="E90" s="248"/>
      <c r="F90" s="248"/>
      <c r="G90" s="264"/>
      <c r="H90" s="284"/>
      <c r="I90" s="228"/>
      <c r="J90" s="286"/>
    </row>
    <row r="91" s="228" customFormat="1" ht="32.1" customHeight="1" spans="1:10">
      <c r="A91" s="260" t="s">
        <v>457</v>
      </c>
      <c r="B91" s="247">
        <v>86</v>
      </c>
      <c r="C91" s="248">
        <f>C20+C29+C33</f>
        <v>6641180.85</v>
      </c>
      <c r="D91" s="248">
        <f t="shared" ref="D91:F91" si="13">D20+D29+D33</f>
        <v>0</v>
      </c>
      <c r="E91" s="248">
        <f t="shared" si="13"/>
        <v>-909411.137539668</v>
      </c>
      <c r="F91" s="248">
        <f t="shared" si="13"/>
        <v>5731769.71246033</v>
      </c>
      <c r="G91" s="246"/>
      <c r="H91" s="284"/>
      <c r="I91" s="228"/>
      <c r="J91" s="286"/>
    </row>
    <row r="92" s="228" customFormat="1" ht="29.1" customHeight="1" spans="1:10">
      <c r="A92" s="260" t="s">
        <v>446</v>
      </c>
      <c r="B92" s="247">
        <v>87</v>
      </c>
      <c r="C92" s="248"/>
      <c r="D92" s="248"/>
      <c r="E92" s="248"/>
      <c r="F92" s="279"/>
      <c r="G92" s="246"/>
      <c r="H92" s="284"/>
      <c r="I92" s="228"/>
      <c r="J92" s="286"/>
    </row>
    <row r="93" s="228" customFormat="1" ht="33" customHeight="1" spans="1:10">
      <c r="A93" s="260" t="s">
        <v>447</v>
      </c>
      <c r="B93" s="247">
        <v>88</v>
      </c>
      <c r="C93" s="248">
        <f>C91-C92</f>
        <v>6641180.85</v>
      </c>
      <c r="D93" s="248"/>
      <c r="E93" s="248">
        <f>F93-C93</f>
        <v>-909411.137539669</v>
      </c>
      <c r="F93" s="248">
        <f>F91-F92</f>
        <v>5731769.71246033</v>
      </c>
      <c r="G93" s="246"/>
      <c r="H93" s="284"/>
      <c r="I93" s="228"/>
      <c r="J93" s="286"/>
    </row>
    <row r="94" s="228" customFormat="1" customHeight="1" spans="1:10">
      <c r="A94" s="260" t="s">
        <v>458</v>
      </c>
      <c r="B94" s="247">
        <v>89</v>
      </c>
      <c r="C94" s="248">
        <f>C93/C15</f>
        <v>1.87311159616577</v>
      </c>
      <c r="D94" s="248"/>
      <c r="E94" s="248"/>
      <c r="F94" s="279">
        <f>F93/F15</f>
        <v>1.54746513374159</v>
      </c>
      <c r="G94" s="246"/>
      <c r="H94" s="284"/>
      <c r="I94" s="228"/>
      <c r="J94" s="286"/>
    </row>
    <row r="95" s="228" customFormat="1" ht="49.5" customHeight="1" spans="1:8">
      <c r="A95" s="260" t="s">
        <v>449</v>
      </c>
      <c r="B95" s="247">
        <v>90</v>
      </c>
      <c r="C95" s="252">
        <v>181302.3</v>
      </c>
      <c r="D95" s="248"/>
      <c r="E95" s="248">
        <f>F95-C95</f>
        <v>-42510.1340970874</v>
      </c>
      <c r="F95" s="248">
        <f>F12*(1.2/1.03)*3.36%</f>
        <v>138792.165902913</v>
      </c>
      <c r="G95" s="265" t="s">
        <v>450</v>
      </c>
      <c r="H95" s="284"/>
    </row>
    <row r="96" s="228" customFormat="1" ht="28.5" spans="1:8">
      <c r="A96" s="260" t="s">
        <v>451</v>
      </c>
      <c r="B96" s="247">
        <v>91</v>
      </c>
      <c r="C96" s="248">
        <f>C93+C95</f>
        <v>6822483.15</v>
      </c>
      <c r="D96" s="248"/>
      <c r="E96" s="248">
        <f>F96-C96</f>
        <v>-951921.271636758</v>
      </c>
      <c r="F96" s="248">
        <f>F93+F95</f>
        <v>5870561.87836324</v>
      </c>
      <c r="G96" s="246"/>
      <c r="H96" s="284"/>
    </row>
    <row r="97" s="228" customFormat="1" customHeight="1" spans="1:8">
      <c r="A97" s="260" t="s">
        <v>452</v>
      </c>
      <c r="B97" s="247">
        <v>92</v>
      </c>
      <c r="C97" s="248">
        <f>C96/C15</f>
        <v>1.92424699636218</v>
      </c>
      <c r="D97" s="248"/>
      <c r="E97" s="248"/>
      <c r="F97" s="248">
        <f>F96/F15</f>
        <v>1.58493628983223</v>
      </c>
      <c r="G97" s="246"/>
      <c r="H97" s="284"/>
    </row>
  </sheetData>
  <mergeCells count="4">
    <mergeCell ref="A2:G2"/>
    <mergeCell ref="G21:G28"/>
    <mergeCell ref="G59:G67"/>
    <mergeCell ref="G73:G90"/>
  </mergeCells>
  <pageMargins left="0.550694444444444" right="0.156944444444444" top="0.511111111111111" bottom="0.314583333333333" header="0.354166666666667" footer="0.314583333333333"/>
  <pageSetup paperSize="9" scale="57" orientation="portrait" blackAndWhite="1"/>
  <headerFooter alignWithMargins="0" scaleWithDoc="0"/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8"/>
  <sheetViews>
    <sheetView view="pageBreakPreview" zoomScale="70" zoomScaleNormal="100" workbookViewId="0">
      <pane xSplit="2" ySplit="3" topLeftCell="C4" activePane="bottomRight" state="frozen"/>
      <selection/>
      <selection pane="topRight"/>
      <selection pane="bottomLeft"/>
      <selection pane="bottomRight" activeCell="P18" sqref="P18"/>
    </sheetView>
  </sheetViews>
  <sheetFormatPr defaultColWidth="9" defaultRowHeight="21" customHeight="1" outlineLevelCol="6"/>
  <cols>
    <col min="1" max="1" width="31.875" style="229" customWidth="1"/>
    <col min="2" max="2" width="15.75" style="229" customWidth="1"/>
    <col min="3" max="3" width="17.375" style="230" customWidth="1"/>
    <col min="4" max="5" width="18.125" style="230" customWidth="1"/>
    <col min="6" max="6" width="19.875" style="231" customWidth="1"/>
    <col min="7" max="7" width="36.125" style="229" customWidth="1"/>
    <col min="8" max="9" width="9" style="233"/>
    <col min="10" max="10" width="15.25" style="233" customWidth="1"/>
    <col min="11" max="16384" width="9" style="233"/>
  </cols>
  <sheetData>
    <row r="1" customHeight="1" spans="1:1">
      <c r="A1" s="31" t="s">
        <v>459</v>
      </c>
    </row>
    <row r="2" ht="51" customHeight="1" spans="1:7">
      <c r="A2" s="235" t="s">
        <v>460</v>
      </c>
      <c r="B2" s="236"/>
      <c r="C2" s="235"/>
      <c r="D2" s="235"/>
      <c r="E2" s="235"/>
      <c r="F2" s="235"/>
      <c r="G2" s="236"/>
    </row>
    <row r="3" ht="36.95" customHeight="1" spans="1:7">
      <c r="A3" s="237" t="s">
        <v>19</v>
      </c>
      <c r="B3" s="237" t="s">
        <v>20</v>
      </c>
      <c r="C3" s="238" t="s">
        <v>335</v>
      </c>
      <c r="D3" s="238" t="s">
        <v>336</v>
      </c>
      <c r="E3" s="238" t="s">
        <v>337</v>
      </c>
      <c r="F3" s="270" t="s">
        <v>338</v>
      </c>
      <c r="G3" s="271" t="s">
        <v>24</v>
      </c>
    </row>
    <row r="4" customHeight="1" spans="1:7">
      <c r="A4" s="240" t="s">
        <v>339</v>
      </c>
      <c r="B4" s="241"/>
      <c r="C4" s="242"/>
      <c r="D4" s="242"/>
      <c r="E4" s="242"/>
      <c r="F4" s="243"/>
      <c r="G4" s="241"/>
    </row>
    <row r="5" customHeight="1" spans="1:7">
      <c r="A5" s="241" t="s">
        <v>340</v>
      </c>
      <c r="B5" s="245">
        <v>1</v>
      </c>
      <c r="C5" s="242">
        <v>10000</v>
      </c>
      <c r="D5" s="242"/>
      <c r="E5" s="242"/>
      <c r="F5" s="242">
        <f>C5+D5-E5</f>
        <v>10000</v>
      </c>
      <c r="G5" s="241"/>
    </row>
    <row r="6" s="228" customFormat="1" customHeight="1" spans="1:7">
      <c r="A6" s="246" t="s">
        <v>341</v>
      </c>
      <c r="B6" s="247">
        <v>2</v>
      </c>
      <c r="C6" s="248">
        <v>13936.06</v>
      </c>
      <c r="D6" s="248"/>
      <c r="E6" s="248"/>
      <c r="F6" s="248">
        <f t="shared" ref="F6:F18" si="0">C6+D6-E6</f>
        <v>13936.06</v>
      </c>
      <c r="G6" s="246"/>
    </row>
    <row r="7" s="228" customFormat="1" customHeight="1" spans="1:7">
      <c r="A7" s="246" t="s">
        <v>461</v>
      </c>
      <c r="B7" s="247">
        <v>3</v>
      </c>
      <c r="C7" s="248">
        <f>4236245-C8</f>
        <v>3291515</v>
      </c>
      <c r="D7" s="248"/>
      <c r="E7" s="248"/>
      <c r="F7" s="248">
        <f t="shared" si="0"/>
        <v>3291515</v>
      </c>
      <c r="G7" s="246"/>
    </row>
    <row r="8" s="228" customFormat="1" customHeight="1" spans="1:7">
      <c r="A8" s="246" t="s">
        <v>343</v>
      </c>
      <c r="B8" s="247">
        <v>4</v>
      </c>
      <c r="C8" s="252">
        <f>C41</f>
        <v>944730</v>
      </c>
      <c r="D8" s="248"/>
      <c r="E8" s="248"/>
      <c r="F8" s="248">
        <f t="shared" si="0"/>
        <v>944730</v>
      </c>
      <c r="G8" s="246"/>
    </row>
    <row r="9" s="228" customFormat="1" customHeight="1" spans="1:7">
      <c r="A9" s="246" t="s">
        <v>344</v>
      </c>
      <c r="B9" s="247">
        <v>5</v>
      </c>
      <c r="C9" s="248">
        <v>40000</v>
      </c>
      <c r="D9" s="248"/>
      <c r="E9" s="248"/>
      <c r="F9" s="248">
        <f t="shared" si="0"/>
        <v>40000</v>
      </c>
      <c r="G9" s="246"/>
    </row>
    <row r="10" s="228" customFormat="1" customHeight="1" spans="1:7">
      <c r="A10" s="246" t="s">
        <v>345</v>
      </c>
      <c r="B10" s="247">
        <v>6</v>
      </c>
      <c r="C10" s="272">
        <v>0.0118</v>
      </c>
      <c r="D10" s="248"/>
      <c r="E10" s="248"/>
      <c r="F10" s="272">
        <f t="shared" si="0"/>
        <v>0.0118</v>
      </c>
      <c r="G10" s="246"/>
    </row>
    <row r="11" s="228" customFormat="1" ht="29.1" customHeight="1" spans="1:7">
      <c r="A11" s="246" t="s">
        <v>346</v>
      </c>
      <c r="B11" s="273" t="s">
        <v>347</v>
      </c>
      <c r="C11" s="274">
        <f>C7*(1-C10)+C8</f>
        <v>4197405.123</v>
      </c>
      <c r="D11" s="248"/>
      <c r="E11" s="248"/>
      <c r="F11" s="248">
        <f t="shared" si="0"/>
        <v>4197405.123</v>
      </c>
      <c r="G11" s="246"/>
    </row>
    <row r="12" s="228" customFormat="1" customHeight="1" spans="1:7">
      <c r="A12" s="246" t="s">
        <v>348</v>
      </c>
      <c r="B12" s="247">
        <v>8</v>
      </c>
      <c r="C12" s="275">
        <v>3561083</v>
      </c>
      <c r="D12" s="248"/>
      <c r="E12" s="248"/>
      <c r="F12" s="248">
        <f t="shared" si="0"/>
        <v>3561083</v>
      </c>
      <c r="G12" s="276"/>
    </row>
    <row r="13" s="228" customFormat="1" customHeight="1" spans="1:7">
      <c r="A13" s="246" t="s">
        <v>349</v>
      </c>
      <c r="B13" s="247" t="s">
        <v>350</v>
      </c>
      <c r="C13" s="272">
        <f>(C11-C12)/C11</f>
        <v>0.151598929422663</v>
      </c>
      <c r="D13" s="272"/>
      <c r="E13" s="272"/>
      <c r="F13" s="272">
        <f t="shared" si="0"/>
        <v>0.151598929422663</v>
      </c>
      <c r="G13" s="246"/>
    </row>
    <row r="14" s="228" customFormat="1" customHeight="1" spans="1:7">
      <c r="A14" s="246" t="s">
        <v>351</v>
      </c>
      <c r="B14" s="247">
        <v>10</v>
      </c>
      <c r="C14" s="272">
        <f>基本情况表!E56</f>
        <v>0.151598929422663</v>
      </c>
      <c r="D14" s="277"/>
      <c r="E14" s="277" t="s">
        <v>462</v>
      </c>
      <c r="F14" s="272">
        <f t="shared" si="0"/>
        <v>0.0999989294226627</v>
      </c>
      <c r="G14" s="278"/>
    </row>
    <row r="15" s="228" customFormat="1" ht="36" customHeight="1" spans="1:7">
      <c r="A15" s="246" t="s">
        <v>352</v>
      </c>
      <c r="B15" s="257" t="s">
        <v>353</v>
      </c>
      <c r="C15" s="248">
        <f>C11*(1-C14)</f>
        <v>3561083</v>
      </c>
      <c r="D15" s="248"/>
      <c r="E15" s="248"/>
      <c r="F15" s="248">
        <f>F11*(1-F14)</f>
        <v>3777669.1043468</v>
      </c>
      <c r="G15" s="246"/>
    </row>
    <row r="16" s="228" customFormat="1" customHeight="1" spans="1:7">
      <c r="A16" s="246" t="s">
        <v>354</v>
      </c>
      <c r="B16" s="257" t="s">
        <v>355</v>
      </c>
      <c r="C16" s="248">
        <f>C17+C18+C19</f>
        <v>16909413.83</v>
      </c>
      <c r="D16" s="248"/>
      <c r="E16" s="248"/>
      <c r="F16" s="248">
        <f t="shared" si="0"/>
        <v>16909413.83</v>
      </c>
      <c r="G16" s="246"/>
    </row>
    <row r="17" s="228" customFormat="1" customHeight="1" spans="1:7">
      <c r="A17" s="246" t="s">
        <v>356</v>
      </c>
      <c r="B17" s="257">
        <v>13</v>
      </c>
      <c r="C17" s="248">
        <v>15956840.76</v>
      </c>
      <c r="D17" s="248"/>
      <c r="E17" s="248">
        <v>132619.23</v>
      </c>
      <c r="F17" s="248">
        <f t="shared" si="0"/>
        <v>15824221.53</v>
      </c>
      <c r="G17" s="246" t="s">
        <v>357</v>
      </c>
    </row>
    <row r="18" s="228" customFormat="1" customHeight="1" spans="1:7">
      <c r="A18" s="246" t="s">
        <v>358</v>
      </c>
      <c r="B18" s="257">
        <v>14</v>
      </c>
      <c r="C18" s="248">
        <v>0</v>
      </c>
      <c r="D18" s="248"/>
      <c r="E18" s="248"/>
      <c r="F18" s="248">
        <f t="shared" si="0"/>
        <v>0</v>
      </c>
      <c r="G18" s="246"/>
    </row>
    <row r="19" s="228" customFormat="1" customHeight="1" spans="1:7">
      <c r="A19" s="246" t="s">
        <v>359</v>
      </c>
      <c r="B19" s="257">
        <v>15</v>
      </c>
      <c r="C19" s="248">
        <v>952573.07</v>
      </c>
      <c r="D19" s="248"/>
      <c r="E19" s="248"/>
      <c r="F19" s="248">
        <f>F33/6</f>
        <v>832912.97797</v>
      </c>
      <c r="G19" s="247"/>
    </row>
    <row r="20" s="228" customFormat="1" ht="28.5" spans="1:7">
      <c r="A20" s="260" t="s">
        <v>360</v>
      </c>
      <c r="B20" s="257" t="s">
        <v>361</v>
      </c>
      <c r="C20" s="248">
        <f>SUM(C21:C28)</f>
        <v>1466317.25</v>
      </c>
      <c r="D20" s="248">
        <f>SUM(D21:D28)</f>
        <v>0</v>
      </c>
      <c r="E20" s="248">
        <f>SUM(E21:E28)</f>
        <v>-23399.9720630012</v>
      </c>
      <c r="F20" s="248">
        <f>SUM(F21:F28)</f>
        <v>1442917.277937</v>
      </c>
      <c r="G20" s="246">
        <v>1442917.277937</v>
      </c>
    </row>
    <row r="21" s="228" customFormat="1" customHeight="1" spans="1:7">
      <c r="A21" s="246" t="s">
        <v>362</v>
      </c>
      <c r="B21" s="247">
        <v>17</v>
      </c>
      <c r="C21" s="248">
        <v>1236080.11</v>
      </c>
      <c r="D21" s="248"/>
      <c r="E21" s="248">
        <f>F21-C21</f>
        <v>-25237.8026666678</v>
      </c>
      <c r="F21" s="279">
        <v>1210842.30733333</v>
      </c>
      <c r="G21" s="262" t="s">
        <v>363</v>
      </c>
    </row>
    <row r="22" s="228" customFormat="1" customHeight="1" spans="1:7">
      <c r="A22" s="246" t="s">
        <v>364</v>
      </c>
      <c r="B22" s="247">
        <v>18</v>
      </c>
      <c r="C22" s="248"/>
      <c r="D22" s="248"/>
      <c r="E22" s="248">
        <f t="shared" ref="E22:E28" si="1">F22-C22</f>
        <v>0</v>
      </c>
      <c r="F22" s="279"/>
      <c r="G22" s="263"/>
    </row>
    <row r="23" s="228" customFormat="1" customHeight="1" spans="1:7">
      <c r="A23" s="246" t="s">
        <v>365</v>
      </c>
      <c r="B23" s="247">
        <v>19</v>
      </c>
      <c r="C23" s="248">
        <v>7459.5</v>
      </c>
      <c r="D23" s="248"/>
      <c r="E23" s="248">
        <f t="shared" si="1"/>
        <v>6271.65229777778</v>
      </c>
      <c r="F23" s="279">
        <v>13731.1522977778</v>
      </c>
      <c r="G23" s="263"/>
    </row>
    <row r="24" s="228" customFormat="1" customHeight="1" spans="1:7">
      <c r="A24" s="246" t="s">
        <v>366</v>
      </c>
      <c r="B24" s="247">
        <v>20</v>
      </c>
      <c r="C24" s="248">
        <v>11252.04</v>
      </c>
      <c r="D24" s="248"/>
      <c r="E24" s="248">
        <f t="shared" si="1"/>
        <v>-51.8743750000012</v>
      </c>
      <c r="F24" s="279">
        <v>11200.165625</v>
      </c>
      <c r="G24" s="263"/>
    </row>
    <row r="25" s="228" customFormat="1" customHeight="1" spans="1:7">
      <c r="A25" s="246" t="s">
        <v>367</v>
      </c>
      <c r="B25" s="247">
        <v>21</v>
      </c>
      <c r="C25" s="248">
        <v>198067.6</v>
      </c>
      <c r="D25" s="248"/>
      <c r="E25" s="248">
        <f t="shared" si="1"/>
        <v>-4403.47461133334</v>
      </c>
      <c r="F25" s="279">
        <v>193664.125388667</v>
      </c>
      <c r="G25" s="263"/>
    </row>
    <row r="26" s="228" customFormat="1" customHeight="1" spans="1:7">
      <c r="A26" s="246" t="s">
        <v>368</v>
      </c>
      <c r="B26" s="247">
        <v>22</v>
      </c>
      <c r="C26" s="248"/>
      <c r="D26" s="248"/>
      <c r="E26" s="248">
        <f t="shared" si="1"/>
        <v>0</v>
      </c>
      <c r="F26" s="279"/>
      <c r="G26" s="263"/>
    </row>
    <row r="27" s="228" customFormat="1" customHeight="1" spans="1:7">
      <c r="A27" s="246" t="s">
        <v>369</v>
      </c>
      <c r="B27" s="247">
        <v>23</v>
      </c>
      <c r="C27" s="248">
        <v>5376</v>
      </c>
      <c r="D27" s="248"/>
      <c r="E27" s="248">
        <f t="shared" si="1"/>
        <v>1.58881999999903</v>
      </c>
      <c r="F27" s="279">
        <v>5377.58882</v>
      </c>
      <c r="G27" s="263"/>
    </row>
    <row r="28" s="228" customFormat="1" customHeight="1" spans="1:7">
      <c r="A28" s="246" t="s">
        <v>370</v>
      </c>
      <c r="B28" s="247">
        <v>24</v>
      </c>
      <c r="C28" s="248">
        <v>8082</v>
      </c>
      <c r="D28" s="248"/>
      <c r="E28" s="248">
        <f t="shared" si="1"/>
        <v>19.9384722222221</v>
      </c>
      <c r="F28" s="279">
        <v>8101.93847222222</v>
      </c>
      <c r="G28" s="264"/>
    </row>
    <row r="29" s="228" customFormat="1" ht="28.5" spans="1:7">
      <c r="A29" s="260" t="s">
        <v>371</v>
      </c>
      <c r="B29" s="247" t="s">
        <v>372</v>
      </c>
      <c r="C29" s="248"/>
      <c r="D29" s="248"/>
      <c r="E29" s="248"/>
      <c r="F29" s="248"/>
      <c r="G29" s="246"/>
    </row>
    <row r="30" s="228" customFormat="1" customHeight="1" spans="1:7">
      <c r="A30" s="246" t="s">
        <v>373</v>
      </c>
      <c r="B30" s="247">
        <v>26</v>
      </c>
      <c r="C30" s="248"/>
      <c r="D30" s="248"/>
      <c r="E30" s="248"/>
      <c r="F30" s="279"/>
      <c r="G30" s="246"/>
    </row>
    <row r="31" s="228" customFormat="1" customHeight="1" spans="1:7">
      <c r="A31" s="246" t="s">
        <v>374</v>
      </c>
      <c r="B31" s="247">
        <v>27</v>
      </c>
      <c r="C31" s="248"/>
      <c r="D31" s="248"/>
      <c r="E31" s="248"/>
      <c r="F31" s="279"/>
      <c r="G31" s="246"/>
    </row>
    <row r="32" s="228" customFormat="1" customHeight="1" spans="1:7">
      <c r="A32" s="246" t="s">
        <v>375</v>
      </c>
      <c r="B32" s="247">
        <v>28</v>
      </c>
      <c r="C32" s="248"/>
      <c r="D32" s="248"/>
      <c r="E32" s="248"/>
      <c r="F32" s="279"/>
      <c r="G32" s="246"/>
    </row>
    <row r="33" s="228" customFormat="1" ht="29.1" customHeight="1" spans="1:7">
      <c r="A33" s="260" t="s">
        <v>376</v>
      </c>
      <c r="B33" s="247" t="s">
        <v>377</v>
      </c>
      <c r="C33" s="248">
        <f>C34+C37+C40+C43+C48+C58+C59+C68</f>
        <v>5916506.71</v>
      </c>
      <c r="D33" s="248">
        <f t="shared" ref="D33:F33" si="2">D34+D37+D40+D43+D48+D58+D59+D68</f>
        <v>0</v>
      </c>
      <c r="E33" s="248">
        <f t="shared" si="2"/>
        <v>-919028.84218</v>
      </c>
      <c r="F33" s="248">
        <f t="shared" si="2"/>
        <v>4997477.86782</v>
      </c>
      <c r="G33" s="246"/>
    </row>
    <row r="34" s="228" customFormat="1" customHeight="1" spans="1:7">
      <c r="A34" s="260" t="s">
        <v>378</v>
      </c>
      <c r="B34" s="247" t="s">
        <v>379</v>
      </c>
      <c r="C34" s="248"/>
      <c r="D34" s="248"/>
      <c r="E34" s="248"/>
      <c r="F34" s="279"/>
      <c r="G34" s="246"/>
    </row>
    <row r="35" s="228" customFormat="1" customHeight="1" spans="1:7">
      <c r="A35" s="247" t="s">
        <v>380</v>
      </c>
      <c r="B35" s="247">
        <v>31</v>
      </c>
      <c r="C35" s="248"/>
      <c r="D35" s="248"/>
      <c r="E35" s="248"/>
      <c r="F35" s="279"/>
      <c r="G35" s="246"/>
    </row>
    <row r="36" s="228" customFormat="1" customHeight="1" spans="1:7">
      <c r="A36" s="257" t="s">
        <v>381</v>
      </c>
      <c r="B36" s="247">
        <v>32</v>
      </c>
      <c r="C36" s="248"/>
      <c r="D36" s="248"/>
      <c r="E36" s="248"/>
      <c r="F36" s="279"/>
      <c r="G36" s="246"/>
    </row>
    <row r="37" s="228" customFormat="1" customHeight="1" spans="1:7">
      <c r="A37" s="260" t="s">
        <v>382</v>
      </c>
      <c r="B37" s="247" t="s">
        <v>383</v>
      </c>
      <c r="C37" s="248">
        <v>109180</v>
      </c>
      <c r="D37" s="248"/>
      <c r="E37" s="248">
        <f>F37-C37</f>
        <v>-35620</v>
      </c>
      <c r="F37" s="248">
        <v>73560</v>
      </c>
      <c r="G37" s="265" t="s">
        <v>463</v>
      </c>
    </row>
    <row r="38" s="228" customFormat="1" customHeight="1" spans="1:7">
      <c r="A38" s="246" t="s">
        <v>384</v>
      </c>
      <c r="B38" s="247">
        <v>34</v>
      </c>
      <c r="C38" s="252">
        <v>0.02</v>
      </c>
      <c r="D38" s="248"/>
      <c r="E38" s="248"/>
      <c r="F38" s="248">
        <f t="shared" ref="F38:F58" si="3">C38+D38-E38</f>
        <v>0.02</v>
      </c>
      <c r="G38" s="246"/>
    </row>
    <row r="39" s="228" customFormat="1" customHeight="1" spans="1:7">
      <c r="A39" s="246" t="s">
        <v>385</v>
      </c>
      <c r="B39" s="247">
        <v>35</v>
      </c>
      <c r="C39" s="248"/>
      <c r="D39" s="248"/>
      <c r="E39" s="248"/>
      <c r="F39" s="248">
        <f t="shared" si="3"/>
        <v>0</v>
      </c>
      <c r="G39" s="246"/>
    </row>
    <row r="40" s="228" customFormat="1" customHeight="1" spans="1:7">
      <c r="A40" s="260" t="s">
        <v>386</v>
      </c>
      <c r="B40" s="247" t="s">
        <v>387</v>
      </c>
      <c r="C40" s="248">
        <v>850257</v>
      </c>
      <c r="D40" s="248"/>
      <c r="E40" s="248"/>
      <c r="F40" s="248">
        <f t="shared" si="3"/>
        <v>850257</v>
      </c>
      <c r="G40" s="246"/>
    </row>
    <row r="41" s="228" customFormat="1" customHeight="1" spans="1:7">
      <c r="A41" s="246" t="s">
        <v>388</v>
      </c>
      <c r="B41" s="247">
        <v>37</v>
      </c>
      <c r="C41" s="252">
        <v>944730</v>
      </c>
      <c r="D41" s="248"/>
      <c r="E41" s="248"/>
      <c r="F41" s="248">
        <f t="shared" si="3"/>
        <v>944730</v>
      </c>
      <c r="G41" s="246"/>
    </row>
    <row r="42" s="228" customFormat="1" customHeight="1" spans="1:7">
      <c r="A42" s="246" t="s">
        <v>389</v>
      </c>
      <c r="B42" s="247">
        <v>38</v>
      </c>
      <c r="C42" s="252">
        <v>0.9</v>
      </c>
      <c r="D42" s="248"/>
      <c r="E42" s="248"/>
      <c r="F42" s="248">
        <f t="shared" si="3"/>
        <v>0.9</v>
      </c>
      <c r="G42" s="246"/>
    </row>
    <row r="43" s="228" customFormat="1" customHeight="1" spans="1:7">
      <c r="A43" s="260" t="s">
        <v>390</v>
      </c>
      <c r="B43" s="247" t="s">
        <v>391</v>
      </c>
      <c r="C43" s="248">
        <v>768002.31</v>
      </c>
      <c r="D43" s="248"/>
      <c r="E43" s="248"/>
      <c r="F43" s="248">
        <f t="shared" si="3"/>
        <v>768002.31</v>
      </c>
      <c r="G43" s="246"/>
    </row>
    <row r="44" s="228" customFormat="1" customHeight="1" spans="1:7">
      <c r="A44" s="246" t="s">
        <v>392</v>
      </c>
      <c r="B44" s="247">
        <v>40</v>
      </c>
      <c r="C44" s="248"/>
      <c r="D44" s="248"/>
      <c r="E44" s="248"/>
      <c r="F44" s="248">
        <f t="shared" si="3"/>
        <v>0</v>
      </c>
      <c r="G44" s="246"/>
    </row>
    <row r="45" s="228" customFormat="1" customHeight="1" spans="1:7">
      <c r="A45" s="246" t="s">
        <v>393</v>
      </c>
      <c r="B45" s="247">
        <v>41</v>
      </c>
      <c r="C45" s="252">
        <v>768002.31</v>
      </c>
      <c r="D45" s="248"/>
      <c r="E45" s="248"/>
      <c r="F45" s="248">
        <f t="shared" si="3"/>
        <v>768002.31</v>
      </c>
      <c r="G45" s="246"/>
    </row>
    <row r="46" s="228" customFormat="1" customHeight="1" spans="1:7">
      <c r="A46" s="246" t="s">
        <v>394</v>
      </c>
      <c r="B46" s="247">
        <v>42</v>
      </c>
      <c r="C46" s="252">
        <v>1157234</v>
      </c>
      <c r="D46" s="248"/>
      <c r="E46" s="248"/>
      <c r="F46" s="248">
        <f t="shared" si="3"/>
        <v>1157234</v>
      </c>
      <c r="G46" s="246"/>
    </row>
    <row r="47" s="228" customFormat="1" customHeight="1" spans="1:7">
      <c r="A47" s="246" t="s">
        <v>395</v>
      </c>
      <c r="B47" s="247">
        <v>43</v>
      </c>
      <c r="C47" s="248"/>
      <c r="D47" s="248"/>
      <c r="E47" s="248"/>
      <c r="F47" s="248">
        <f t="shared" si="3"/>
        <v>0</v>
      </c>
      <c r="G47" s="246"/>
    </row>
    <row r="48" s="228" customFormat="1" customHeight="1" spans="1:7">
      <c r="A48" s="260" t="s">
        <v>396</v>
      </c>
      <c r="B48" s="247" t="s">
        <v>397</v>
      </c>
      <c r="C48" s="248">
        <v>299486.91</v>
      </c>
      <c r="D48" s="248"/>
      <c r="E48" s="248"/>
      <c r="F48" s="248">
        <f t="shared" si="3"/>
        <v>299486.91</v>
      </c>
      <c r="G48" s="246"/>
    </row>
    <row r="49" s="228" customFormat="1" customHeight="1" spans="1:7">
      <c r="A49" s="246" t="s">
        <v>398</v>
      </c>
      <c r="B49" s="247">
        <v>45</v>
      </c>
      <c r="C49" s="248"/>
      <c r="D49" s="248"/>
      <c r="E49" s="248"/>
      <c r="F49" s="248">
        <f t="shared" si="3"/>
        <v>0</v>
      </c>
      <c r="G49" s="246"/>
    </row>
    <row r="50" s="228" customFormat="1" customHeight="1" spans="1:7">
      <c r="A50" s="246" t="s">
        <v>399</v>
      </c>
      <c r="B50" s="247" t="s">
        <v>400</v>
      </c>
      <c r="C50" s="248"/>
      <c r="D50" s="248"/>
      <c r="E50" s="248"/>
      <c r="F50" s="248">
        <f t="shared" si="3"/>
        <v>0</v>
      </c>
      <c r="G50" s="246"/>
    </row>
    <row r="51" s="228" customFormat="1" customHeight="1" spans="1:7">
      <c r="A51" s="247" t="s">
        <v>401</v>
      </c>
      <c r="B51" s="247">
        <v>48</v>
      </c>
      <c r="C51" s="248"/>
      <c r="D51" s="248"/>
      <c r="E51" s="248"/>
      <c r="F51" s="248">
        <f t="shared" si="3"/>
        <v>0</v>
      </c>
      <c r="G51" s="246"/>
    </row>
    <row r="52" s="228" customFormat="1" customHeight="1" spans="1:7">
      <c r="A52" s="247" t="s">
        <v>402</v>
      </c>
      <c r="B52" s="247">
        <v>48</v>
      </c>
      <c r="C52" s="248"/>
      <c r="D52" s="248"/>
      <c r="E52" s="248"/>
      <c r="F52" s="248">
        <f t="shared" si="3"/>
        <v>0</v>
      </c>
      <c r="G52" s="246"/>
    </row>
    <row r="53" s="228" customFormat="1" customHeight="1" spans="1:7">
      <c r="A53" s="246" t="s">
        <v>403</v>
      </c>
      <c r="B53" s="247">
        <v>49</v>
      </c>
      <c r="C53" s="248"/>
      <c r="D53" s="248"/>
      <c r="E53" s="248"/>
      <c r="F53" s="248">
        <f t="shared" si="3"/>
        <v>0</v>
      </c>
      <c r="G53" s="246"/>
    </row>
    <row r="54" s="228" customFormat="1" customHeight="1" spans="1:7">
      <c r="A54" s="246" t="s">
        <v>404</v>
      </c>
      <c r="B54" s="247" t="s">
        <v>405</v>
      </c>
      <c r="C54" s="248"/>
      <c r="D54" s="248"/>
      <c r="E54" s="248"/>
      <c r="F54" s="248">
        <f t="shared" si="3"/>
        <v>0</v>
      </c>
      <c r="G54" s="246"/>
    </row>
    <row r="55" s="228" customFormat="1" customHeight="1" spans="1:7">
      <c r="A55" s="246" t="s">
        <v>406</v>
      </c>
      <c r="B55" s="247">
        <v>51</v>
      </c>
      <c r="C55" s="248"/>
      <c r="D55" s="248"/>
      <c r="E55" s="248"/>
      <c r="F55" s="248">
        <f t="shared" si="3"/>
        <v>0</v>
      </c>
      <c r="G55" s="246"/>
    </row>
    <row r="56" s="228" customFormat="1" customHeight="1" spans="1:7">
      <c r="A56" s="246" t="s">
        <v>407</v>
      </c>
      <c r="B56" s="247">
        <v>52</v>
      </c>
      <c r="C56" s="248"/>
      <c r="D56" s="248"/>
      <c r="E56" s="248"/>
      <c r="F56" s="248">
        <f t="shared" si="3"/>
        <v>0</v>
      </c>
      <c r="G56" s="246"/>
    </row>
    <row r="57" s="228" customFormat="1" customHeight="1" spans="1:7">
      <c r="A57" s="246" t="s">
        <v>408</v>
      </c>
      <c r="B57" s="247">
        <v>53</v>
      </c>
      <c r="C57" s="252">
        <v>299486.91</v>
      </c>
      <c r="D57" s="248"/>
      <c r="E57" s="248"/>
      <c r="F57" s="248">
        <f t="shared" si="3"/>
        <v>299486.91</v>
      </c>
      <c r="G57" s="246"/>
    </row>
    <row r="58" s="228" customFormat="1" customHeight="1" spans="1:7">
      <c r="A58" s="260" t="s">
        <v>409</v>
      </c>
      <c r="B58" s="247">
        <v>54</v>
      </c>
      <c r="C58" s="248">
        <v>132330.03</v>
      </c>
      <c r="D58" s="248"/>
      <c r="E58" s="248"/>
      <c r="F58" s="248">
        <f t="shared" si="3"/>
        <v>132330.03</v>
      </c>
      <c r="G58" s="246"/>
    </row>
    <row r="59" s="228" customFormat="1" customHeight="1" spans="1:7">
      <c r="A59" s="260" t="s">
        <v>410</v>
      </c>
      <c r="B59" s="247">
        <v>55</v>
      </c>
      <c r="C59" s="248">
        <f>SUM(C60:C67)</f>
        <v>2854272.33</v>
      </c>
      <c r="D59" s="248">
        <f>SUM(D60:D67)</f>
        <v>0</v>
      </c>
      <c r="E59" s="248">
        <f>SUM(E60:E67)</f>
        <v>-456683.5728</v>
      </c>
      <c r="F59" s="248">
        <f>SUM(F60:F67)</f>
        <v>2397588.7572</v>
      </c>
      <c r="G59" s="262" t="s">
        <v>464</v>
      </c>
    </row>
    <row r="60" s="228" customFormat="1" customHeight="1" spans="1:7">
      <c r="A60" s="246" t="s">
        <v>412</v>
      </c>
      <c r="B60" s="247">
        <v>56</v>
      </c>
      <c r="C60" s="248">
        <v>2126578</v>
      </c>
      <c r="D60" s="248"/>
      <c r="E60" s="248">
        <f>F60-C60</f>
        <v>-340252.48</v>
      </c>
      <c r="F60" s="248">
        <f t="shared" ref="F60:F65" si="4">C60/25*21</f>
        <v>1786325.52</v>
      </c>
      <c r="G60" s="263"/>
    </row>
    <row r="61" s="228" customFormat="1" ht="36" customHeight="1" spans="1:7">
      <c r="A61" s="246" t="s">
        <v>413</v>
      </c>
      <c r="B61" s="247">
        <v>57</v>
      </c>
      <c r="C61" s="248">
        <v>45848</v>
      </c>
      <c r="D61" s="248"/>
      <c r="E61" s="248">
        <f t="shared" ref="E61:E65" si="5">F61-C61</f>
        <v>-7335.68</v>
      </c>
      <c r="F61" s="248">
        <f t="shared" si="4"/>
        <v>38512.32</v>
      </c>
      <c r="G61" s="263"/>
    </row>
    <row r="62" s="228" customFormat="1" ht="23.1" customHeight="1" spans="1:7">
      <c r="A62" s="246" t="s">
        <v>414</v>
      </c>
      <c r="B62" s="247">
        <v>58</v>
      </c>
      <c r="C62" s="248">
        <v>2195</v>
      </c>
      <c r="D62" s="248"/>
      <c r="E62" s="248">
        <f t="shared" si="5"/>
        <v>-351.2</v>
      </c>
      <c r="F62" s="248">
        <f t="shared" si="4"/>
        <v>1843.8</v>
      </c>
      <c r="G62" s="263"/>
    </row>
    <row r="63" s="228" customFormat="1" ht="23.1" customHeight="1" spans="1:7">
      <c r="A63" s="246" t="s">
        <v>415</v>
      </c>
      <c r="B63" s="247">
        <v>59</v>
      </c>
      <c r="C63" s="248">
        <v>63369.07</v>
      </c>
      <c r="D63" s="248"/>
      <c r="E63" s="248">
        <f t="shared" si="5"/>
        <v>-10139.0512</v>
      </c>
      <c r="F63" s="248">
        <f t="shared" si="4"/>
        <v>53230.0188</v>
      </c>
      <c r="G63" s="263"/>
    </row>
    <row r="64" s="228" customFormat="1" ht="33" customHeight="1" spans="1:7">
      <c r="A64" s="246" t="s">
        <v>416</v>
      </c>
      <c r="B64" s="247">
        <v>60</v>
      </c>
      <c r="C64" s="248">
        <v>403815.26</v>
      </c>
      <c r="D64" s="248"/>
      <c r="E64" s="248">
        <f t="shared" si="5"/>
        <v>-64610.4416</v>
      </c>
      <c r="F64" s="248">
        <f t="shared" si="4"/>
        <v>339204.8184</v>
      </c>
      <c r="G64" s="263"/>
    </row>
    <row r="65" s="228" customFormat="1" ht="23.1" customHeight="1" spans="1:7">
      <c r="A65" s="246" t="s">
        <v>417</v>
      </c>
      <c r="B65" s="247">
        <v>61</v>
      </c>
      <c r="C65" s="248">
        <v>212467</v>
      </c>
      <c r="D65" s="248"/>
      <c r="E65" s="248">
        <f t="shared" si="5"/>
        <v>-33994.72</v>
      </c>
      <c r="F65" s="248">
        <f t="shared" si="4"/>
        <v>178472.28</v>
      </c>
      <c r="G65" s="263"/>
    </row>
    <row r="66" s="228" customFormat="1" ht="30.95" customHeight="1" spans="1:7">
      <c r="A66" s="246" t="s">
        <v>418</v>
      </c>
      <c r="B66" s="247">
        <v>62</v>
      </c>
      <c r="C66" s="248"/>
      <c r="D66" s="248"/>
      <c r="E66" s="248"/>
      <c r="F66" s="279"/>
      <c r="G66" s="263"/>
    </row>
    <row r="67" s="228" customFormat="1" ht="23.1" customHeight="1" spans="1:7">
      <c r="A67" s="246" t="s">
        <v>419</v>
      </c>
      <c r="B67" s="247">
        <v>63</v>
      </c>
      <c r="C67" s="248"/>
      <c r="D67" s="248"/>
      <c r="E67" s="248"/>
      <c r="F67" s="279"/>
      <c r="G67" s="264"/>
    </row>
    <row r="68" s="228" customFormat="1" ht="23.1" customHeight="1" spans="1:7">
      <c r="A68" s="260" t="s">
        <v>420</v>
      </c>
      <c r="B68" s="247">
        <v>64</v>
      </c>
      <c r="C68" s="248">
        <f>C69+C73+C82+C87</f>
        <v>902978.13</v>
      </c>
      <c r="D68" s="248">
        <f t="shared" ref="D68:F68" si="6">D69+D73+D82+D87</f>
        <v>0</v>
      </c>
      <c r="E68" s="248">
        <f t="shared" si="6"/>
        <v>-426725.26938</v>
      </c>
      <c r="F68" s="248">
        <f t="shared" si="6"/>
        <v>476252.86062</v>
      </c>
      <c r="G68" s="246"/>
    </row>
    <row r="69" s="228" customFormat="1" customHeight="1" spans="1:7">
      <c r="A69" s="246" t="s">
        <v>421</v>
      </c>
      <c r="B69" s="247">
        <v>65</v>
      </c>
      <c r="C69" s="248">
        <v>291019.22</v>
      </c>
      <c r="D69" s="248"/>
      <c r="E69" s="248">
        <f>F69-C69</f>
        <v>-67715.64</v>
      </c>
      <c r="F69" s="248">
        <v>223303.58</v>
      </c>
      <c r="G69" s="246" t="s">
        <v>422</v>
      </c>
    </row>
    <row r="70" s="228" customFormat="1" customHeight="1" spans="1:7">
      <c r="A70" s="266" t="s">
        <v>423</v>
      </c>
      <c r="B70" s="247">
        <v>66</v>
      </c>
      <c r="C70" s="248"/>
      <c r="D70" s="248"/>
      <c r="E70" s="248"/>
      <c r="F70" s="279"/>
      <c r="G70" s="246"/>
    </row>
    <row r="71" s="228" customFormat="1" customHeight="1" spans="1:7">
      <c r="A71" s="247" t="s">
        <v>424</v>
      </c>
      <c r="B71" s="247">
        <v>67</v>
      </c>
      <c r="C71" s="248"/>
      <c r="D71" s="248"/>
      <c r="E71" s="248"/>
      <c r="F71" s="279"/>
      <c r="G71" s="246"/>
    </row>
    <row r="72" s="228" customFormat="1" customHeight="1" spans="1:7">
      <c r="A72" s="266" t="s">
        <v>425</v>
      </c>
      <c r="B72" s="247">
        <v>68</v>
      </c>
      <c r="C72" s="248"/>
      <c r="D72" s="248"/>
      <c r="E72" s="248"/>
      <c r="F72" s="248"/>
      <c r="G72" s="246"/>
    </row>
    <row r="73" s="228" customFormat="1" customHeight="1" spans="1:7">
      <c r="A73" s="257" t="s">
        <v>426</v>
      </c>
      <c r="B73" s="247">
        <v>69</v>
      </c>
      <c r="C73" s="248">
        <f>SUM(C74:C81)</f>
        <v>587375.72</v>
      </c>
      <c r="D73" s="248">
        <f t="shared" ref="D73:F73" si="7">SUM(D74:D81)</f>
        <v>0</v>
      </c>
      <c r="E73" s="248">
        <f t="shared" si="7"/>
        <v>-348447.69988</v>
      </c>
      <c r="F73" s="248">
        <f t="shared" si="7"/>
        <v>238928.02012</v>
      </c>
      <c r="G73" s="280" t="s">
        <v>465</v>
      </c>
    </row>
    <row r="74" s="228" customFormat="1" customHeight="1" spans="1:7">
      <c r="A74" s="247" t="s">
        <v>428</v>
      </c>
      <c r="B74" s="247">
        <v>70</v>
      </c>
      <c r="C74" s="248">
        <v>56668.7</v>
      </c>
      <c r="D74" s="248"/>
      <c r="E74" s="248">
        <f>F74-C74</f>
        <v>-4193.4838</v>
      </c>
      <c r="F74" s="248">
        <f>(C74)*92.6%</f>
        <v>52475.2162</v>
      </c>
      <c r="G74" s="263"/>
    </row>
    <row r="75" s="228" customFormat="1" customHeight="1" spans="1:7">
      <c r="A75" s="247" t="s">
        <v>429</v>
      </c>
      <c r="B75" s="247">
        <v>71</v>
      </c>
      <c r="C75" s="248"/>
      <c r="D75" s="248"/>
      <c r="E75" s="248">
        <f t="shared" ref="E75:E81" si="8">F75-C75</f>
        <v>0</v>
      </c>
      <c r="F75" s="248">
        <f t="shared" ref="F75:F80" si="9">(C75)*92.6%</f>
        <v>0</v>
      </c>
      <c r="G75" s="263"/>
    </row>
    <row r="76" s="228" customFormat="1" customHeight="1" spans="1:7">
      <c r="A76" s="247" t="s">
        <v>430</v>
      </c>
      <c r="B76" s="247">
        <v>72</v>
      </c>
      <c r="C76" s="248">
        <v>5606.55</v>
      </c>
      <c r="D76" s="248"/>
      <c r="E76" s="248">
        <f t="shared" si="8"/>
        <v>-414.884700000001</v>
      </c>
      <c r="F76" s="248">
        <f t="shared" si="9"/>
        <v>5191.6653</v>
      </c>
      <c r="G76" s="263"/>
    </row>
    <row r="77" s="228" customFormat="1" customHeight="1" spans="1:7">
      <c r="A77" s="247" t="s">
        <v>431</v>
      </c>
      <c r="B77" s="247">
        <v>73</v>
      </c>
      <c r="C77" s="248">
        <v>7280.67</v>
      </c>
      <c r="D77" s="248"/>
      <c r="E77" s="248">
        <f t="shared" si="8"/>
        <v>-538.76958</v>
      </c>
      <c r="F77" s="248">
        <f t="shared" si="9"/>
        <v>6741.90042</v>
      </c>
      <c r="G77" s="263"/>
    </row>
    <row r="78" s="228" customFormat="1" customHeight="1" spans="1:7">
      <c r="A78" s="247" t="s">
        <v>432</v>
      </c>
      <c r="B78" s="247">
        <v>74</v>
      </c>
      <c r="C78" s="248"/>
      <c r="D78" s="248"/>
      <c r="E78" s="248">
        <f t="shared" si="8"/>
        <v>0</v>
      </c>
      <c r="F78" s="248">
        <f t="shared" si="9"/>
        <v>0</v>
      </c>
      <c r="G78" s="263"/>
    </row>
    <row r="79" s="228" customFormat="1" customHeight="1" spans="1:7">
      <c r="A79" s="247" t="s">
        <v>433</v>
      </c>
      <c r="B79" s="247">
        <v>75</v>
      </c>
      <c r="C79" s="248">
        <v>25611</v>
      </c>
      <c r="D79" s="248"/>
      <c r="E79" s="248">
        <f t="shared" si="8"/>
        <v>-1895.214</v>
      </c>
      <c r="F79" s="248">
        <f t="shared" si="9"/>
        <v>23715.786</v>
      </c>
      <c r="G79" s="263"/>
    </row>
    <row r="80" s="228" customFormat="1" customHeight="1" spans="1:7">
      <c r="A80" s="247" t="s">
        <v>434</v>
      </c>
      <c r="B80" s="247"/>
      <c r="C80" s="248">
        <v>1680</v>
      </c>
      <c r="D80" s="248"/>
      <c r="E80" s="248">
        <f t="shared" si="8"/>
        <v>-124.32</v>
      </c>
      <c r="F80" s="248">
        <f t="shared" si="9"/>
        <v>1555.68</v>
      </c>
      <c r="G80" s="263"/>
    </row>
    <row r="81" s="228" customFormat="1" customHeight="1" spans="1:7">
      <c r="A81" s="247" t="s">
        <v>435</v>
      </c>
      <c r="B81" s="247">
        <v>16</v>
      </c>
      <c r="C81" s="248">
        <v>490528.8</v>
      </c>
      <c r="D81" s="248"/>
      <c r="E81" s="248">
        <f t="shared" si="8"/>
        <v>-341281.0278</v>
      </c>
      <c r="F81" s="248">
        <f>(C81-185075.1-144279)*92.6%</f>
        <v>149247.7722</v>
      </c>
      <c r="G81" s="263"/>
    </row>
    <row r="82" s="228" customFormat="1" customHeight="1" spans="1:7">
      <c r="A82" s="265" t="s">
        <v>436</v>
      </c>
      <c r="B82" s="247">
        <v>77</v>
      </c>
      <c r="C82" s="248">
        <f>SUM(C83:C86)</f>
        <v>24583.19</v>
      </c>
      <c r="D82" s="248">
        <f t="shared" ref="D82:F82" si="10">SUM(D83:D86)</f>
        <v>0</v>
      </c>
      <c r="E82" s="248">
        <f t="shared" si="10"/>
        <v>-10561.9295</v>
      </c>
      <c r="F82" s="248">
        <f t="shared" si="10"/>
        <v>14021.2605</v>
      </c>
      <c r="G82" s="263"/>
    </row>
    <row r="83" s="228" customFormat="1" customHeight="1" spans="1:7">
      <c r="A83" s="247" t="s">
        <v>437</v>
      </c>
      <c r="B83" s="247">
        <v>78</v>
      </c>
      <c r="C83" s="248"/>
      <c r="D83" s="248"/>
      <c r="E83" s="248"/>
      <c r="F83" s="248"/>
      <c r="G83" s="263"/>
    </row>
    <row r="84" s="228" customFormat="1" customHeight="1" spans="1:7">
      <c r="A84" s="247" t="s">
        <v>438</v>
      </c>
      <c r="B84" s="247">
        <v>79</v>
      </c>
      <c r="C84" s="248">
        <v>8438.25</v>
      </c>
      <c r="D84" s="248"/>
      <c r="E84" s="248">
        <f>F84-C84</f>
        <v>-624.4305</v>
      </c>
      <c r="F84" s="248">
        <f>(C84)*92.6%</f>
        <v>7813.8195</v>
      </c>
      <c r="G84" s="263"/>
    </row>
    <row r="85" s="228" customFormat="1" customHeight="1" spans="1:7">
      <c r="A85" s="247" t="s">
        <v>439</v>
      </c>
      <c r="B85" s="247">
        <v>80</v>
      </c>
      <c r="C85" s="248">
        <v>5974</v>
      </c>
      <c r="D85" s="248"/>
      <c r="E85" s="248">
        <f t="shared" ref="E85:E86" si="11">F85-C85</f>
        <v>-442.076</v>
      </c>
      <c r="F85" s="248">
        <f>(C85)*92.6%</f>
        <v>5531.924</v>
      </c>
      <c r="G85" s="263"/>
    </row>
    <row r="86" s="228" customFormat="1" customHeight="1" spans="1:7">
      <c r="A86" s="247" t="s">
        <v>440</v>
      </c>
      <c r="B86" s="247">
        <v>81</v>
      </c>
      <c r="C86" s="248">
        <v>10170.94</v>
      </c>
      <c r="D86" s="248"/>
      <c r="E86" s="248">
        <f t="shared" si="11"/>
        <v>-9495.423</v>
      </c>
      <c r="F86" s="248">
        <f>(C86-9441.44)*92.6%</f>
        <v>675.517</v>
      </c>
      <c r="G86" s="263"/>
    </row>
    <row r="87" s="228" customFormat="1" customHeight="1" spans="1:7">
      <c r="A87" s="246" t="s">
        <v>441</v>
      </c>
      <c r="B87" s="247">
        <v>82</v>
      </c>
      <c r="C87" s="248"/>
      <c r="D87" s="248"/>
      <c r="E87" s="248"/>
      <c r="F87" s="248"/>
      <c r="G87" s="263"/>
    </row>
    <row r="88" s="228" customFormat="1" customHeight="1" spans="1:7">
      <c r="A88" s="247" t="s">
        <v>442</v>
      </c>
      <c r="B88" s="247">
        <v>83</v>
      </c>
      <c r="C88" s="248"/>
      <c r="D88" s="248"/>
      <c r="E88" s="248"/>
      <c r="F88" s="279"/>
      <c r="G88" s="263"/>
    </row>
    <row r="89" s="228" customFormat="1" customHeight="1" spans="1:7">
      <c r="A89" s="266" t="s">
        <v>443</v>
      </c>
      <c r="B89" s="247">
        <v>84</v>
      </c>
      <c r="C89" s="248"/>
      <c r="D89" s="248"/>
      <c r="E89" s="248"/>
      <c r="F89" s="279"/>
      <c r="G89" s="263"/>
    </row>
    <row r="90" s="228" customFormat="1" customHeight="1" spans="1:7">
      <c r="A90" s="247" t="s">
        <v>444</v>
      </c>
      <c r="B90" s="247">
        <v>85</v>
      </c>
      <c r="C90" s="248"/>
      <c r="D90" s="248"/>
      <c r="E90" s="248"/>
      <c r="F90" s="248"/>
      <c r="G90" s="264"/>
    </row>
    <row r="91" s="228" customFormat="1" ht="32.1" customHeight="1" spans="1:7">
      <c r="A91" s="260" t="s">
        <v>457</v>
      </c>
      <c r="B91" s="247">
        <v>86</v>
      </c>
      <c r="C91" s="248">
        <f>C20+C29+C33</f>
        <v>7382823.96</v>
      </c>
      <c r="D91" s="248">
        <f t="shared" ref="D91:F91" si="12">D20+D29+D33</f>
        <v>0</v>
      </c>
      <c r="E91" s="248">
        <f t="shared" si="12"/>
        <v>-942428.814243001</v>
      </c>
      <c r="F91" s="248">
        <f t="shared" si="12"/>
        <v>6440395.145757</v>
      </c>
      <c r="G91" s="246"/>
    </row>
    <row r="92" s="228" customFormat="1" ht="29.1" customHeight="1" spans="1:7">
      <c r="A92" s="260" t="s">
        <v>446</v>
      </c>
      <c r="B92" s="247">
        <v>87</v>
      </c>
      <c r="C92" s="248"/>
      <c r="D92" s="248"/>
      <c r="E92" s="248"/>
      <c r="F92" s="279"/>
      <c r="G92" s="246"/>
    </row>
    <row r="93" s="228" customFormat="1" ht="33" customHeight="1" spans="1:7">
      <c r="A93" s="260" t="s">
        <v>447</v>
      </c>
      <c r="B93" s="247">
        <v>88</v>
      </c>
      <c r="C93" s="248">
        <f>C91-C92</f>
        <v>7382823.96</v>
      </c>
      <c r="D93" s="248"/>
      <c r="E93" s="248">
        <f>F93-C93</f>
        <v>-942428.814243001</v>
      </c>
      <c r="F93" s="248">
        <f>F91-F92</f>
        <v>6440395.145757</v>
      </c>
      <c r="G93" s="246"/>
    </row>
    <row r="94" s="228" customFormat="1" customHeight="1" spans="1:7">
      <c r="A94" s="260" t="s">
        <v>458</v>
      </c>
      <c r="B94" s="247">
        <v>89</v>
      </c>
      <c r="C94" s="248">
        <f>C93/C15</f>
        <v>2.07319626080044</v>
      </c>
      <c r="D94" s="248"/>
      <c r="E94" s="248"/>
      <c r="F94" s="279">
        <f>F93/F15</f>
        <v>1.70485952259459</v>
      </c>
      <c r="G94" s="246"/>
    </row>
    <row r="95" s="228" customFormat="1" ht="51.95" customHeight="1" spans="1:7">
      <c r="A95" s="260" t="s">
        <v>449</v>
      </c>
      <c r="B95" s="247">
        <v>90</v>
      </c>
      <c r="C95" s="252">
        <v>212550.21</v>
      </c>
      <c r="D95" s="248"/>
      <c r="E95" s="248">
        <f>F95-C95</f>
        <v>-73149.3686796117</v>
      </c>
      <c r="F95" s="248">
        <f>F12*(1.2/1.03)*3.36%</f>
        <v>139400.841320388</v>
      </c>
      <c r="G95" s="265" t="s">
        <v>466</v>
      </c>
    </row>
    <row r="96" s="228" customFormat="1" ht="27" customHeight="1" spans="1:7">
      <c r="A96" s="260" t="s">
        <v>451</v>
      </c>
      <c r="B96" s="247">
        <v>91</v>
      </c>
      <c r="C96" s="248">
        <f>C93+C95</f>
        <v>7595374.17</v>
      </c>
      <c r="D96" s="248"/>
      <c r="E96" s="248">
        <f>F96-C96</f>
        <v>-1015578.18292261</v>
      </c>
      <c r="F96" s="248">
        <f>F93+F95</f>
        <v>6579795.98707739</v>
      </c>
      <c r="G96" s="246"/>
    </row>
    <row r="97" s="228" customFormat="1" ht="27.95" customHeight="1" spans="1:7">
      <c r="A97" s="260" t="s">
        <v>452</v>
      </c>
      <c r="B97" s="247">
        <v>92</v>
      </c>
      <c r="C97" s="248">
        <f>C96/C15</f>
        <v>2.13288321839171</v>
      </c>
      <c r="D97" s="248"/>
      <c r="E97" s="248"/>
      <c r="F97" s="248">
        <f>F96/F15</f>
        <v>1.7417608068177</v>
      </c>
      <c r="G97" s="246"/>
    </row>
    <row r="98" customHeight="1" spans="2:2">
      <c r="B98" s="281"/>
    </row>
  </sheetData>
  <mergeCells count="4">
    <mergeCell ref="A2:G2"/>
    <mergeCell ref="G21:G28"/>
    <mergeCell ref="G59:G67"/>
    <mergeCell ref="G73:G90"/>
  </mergeCells>
  <pageMargins left="0.550694444444444" right="0.236111111111111" top="0.511111111111111" bottom="0.590277777777778" header="0.39375" footer="0.511111111111111"/>
  <pageSetup paperSize="9" scale="55" orientation="portrait" blackAndWhite="1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7"/>
  <sheetViews>
    <sheetView view="pageBreakPreview" zoomScale="80" zoomScaleNormal="100" workbookViewId="0">
      <pane xSplit="2" ySplit="3" topLeftCell="C4" activePane="bottomRight" state="frozen"/>
      <selection/>
      <selection pane="topRight"/>
      <selection pane="bottomLeft"/>
      <selection pane="bottomRight" activeCell="O15" sqref="O15"/>
    </sheetView>
  </sheetViews>
  <sheetFormatPr defaultColWidth="9" defaultRowHeight="21" customHeight="1" outlineLevelCol="6"/>
  <cols>
    <col min="1" max="1" width="32.125" style="229" customWidth="1"/>
    <col min="2" max="2" width="15.5" style="229" customWidth="1"/>
    <col min="3" max="5" width="19.25" style="230" customWidth="1"/>
    <col min="6" max="6" width="20.375" style="231" customWidth="1"/>
    <col min="7" max="7" width="14.875" style="232" customWidth="1"/>
    <col min="8" max="8" width="9" style="233" customWidth="1"/>
    <col min="9" max="16384" width="9" style="233"/>
  </cols>
  <sheetData>
    <row r="1" customHeight="1" spans="1:1">
      <c r="A1" s="234" t="s">
        <v>467</v>
      </c>
    </row>
    <row r="2" ht="51" customHeight="1" spans="1:7">
      <c r="A2" s="235" t="s">
        <v>468</v>
      </c>
      <c r="B2" s="235"/>
      <c r="C2" s="235"/>
      <c r="D2" s="235"/>
      <c r="E2" s="235"/>
      <c r="F2" s="235"/>
      <c r="G2" s="236"/>
    </row>
    <row r="3" ht="36.95" customHeight="1" spans="1:7">
      <c r="A3" s="237" t="s">
        <v>19</v>
      </c>
      <c r="B3" s="237" t="s">
        <v>20</v>
      </c>
      <c r="C3" s="238" t="s">
        <v>469</v>
      </c>
      <c r="D3" s="238" t="s">
        <v>470</v>
      </c>
      <c r="E3" s="238" t="s">
        <v>471</v>
      </c>
      <c r="F3" s="239" t="s">
        <v>472</v>
      </c>
      <c r="G3" s="237" t="s">
        <v>24</v>
      </c>
    </row>
    <row r="4" customHeight="1" spans="1:7">
      <c r="A4" s="240" t="s">
        <v>339</v>
      </c>
      <c r="B4" s="241"/>
      <c r="C4" s="242"/>
      <c r="D4" s="242"/>
      <c r="E4" s="242"/>
      <c r="F4" s="243"/>
      <c r="G4" s="244"/>
    </row>
    <row r="5" customHeight="1" spans="1:7">
      <c r="A5" s="241" t="s">
        <v>340</v>
      </c>
      <c r="B5" s="245">
        <v>1</v>
      </c>
      <c r="C5" s="242">
        <f>'2022'!F5</f>
        <v>10000</v>
      </c>
      <c r="D5" s="242">
        <f>'2023'!F5</f>
        <v>10000</v>
      </c>
      <c r="E5" s="242">
        <f>'2024'!F5</f>
        <v>10000</v>
      </c>
      <c r="F5" s="242">
        <f>(C5+D5+E5)/3</f>
        <v>10000</v>
      </c>
      <c r="G5" s="244"/>
    </row>
    <row r="6" s="228" customFormat="1" customHeight="1" spans="1:7">
      <c r="A6" s="246" t="s">
        <v>341</v>
      </c>
      <c r="B6" s="247">
        <v>2</v>
      </c>
      <c r="C6" s="248">
        <f>'2022'!F6</f>
        <v>12580.65</v>
      </c>
      <c r="D6" s="248">
        <f>'2023'!F6</f>
        <v>12666.67</v>
      </c>
      <c r="E6" s="248">
        <f>'2024'!F6</f>
        <v>13936.06</v>
      </c>
      <c r="F6" s="248">
        <f t="shared" ref="F6:F37" si="0">(C6+D6+E6)/3</f>
        <v>13061.1266666667</v>
      </c>
      <c r="G6" s="249"/>
    </row>
    <row r="7" s="228" customFormat="1" customHeight="1" spans="1:7">
      <c r="A7" s="250" t="s">
        <v>342</v>
      </c>
      <c r="B7" s="251">
        <v>3</v>
      </c>
      <c r="C7" s="252">
        <f>'2022'!F7</f>
        <v>3634176</v>
      </c>
      <c r="D7" s="252">
        <f>'2023'!F7</f>
        <v>3613602</v>
      </c>
      <c r="E7" s="252">
        <f>'2024'!F7</f>
        <v>3291515</v>
      </c>
      <c r="F7" s="248">
        <f t="shared" si="0"/>
        <v>3513097.66666667</v>
      </c>
      <c r="G7" s="249"/>
    </row>
    <row r="8" s="228" customFormat="1" customHeight="1" spans="1:7">
      <c r="A8" s="250" t="s">
        <v>343</v>
      </c>
      <c r="B8" s="251">
        <v>4</v>
      </c>
      <c r="C8" s="252">
        <f>'2022'!F8</f>
        <v>535824</v>
      </c>
      <c r="D8" s="252">
        <f>'2023'!F8</f>
        <v>536398</v>
      </c>
      <c r="E8" s="252">
        <f>'2024'!F8</f>
        <v>944730</v>
      </c>
      <c r="F8" s="248">
        <f t="shared" si="0"/>
        <v>672317.333333333</v>
      </c>
      <c r="G8" s="249"/>
    </row>
    <row r="9" s="228" customFormat="1" customHeight="1" spans="1:7">
      <c r="A9" s="246" t="s">
        <v>473</v>
      </c>
      <c r="B9" s="247">
        <v>5</v>
      </c>
      <c r="C9" s="248">
        <f>'2022'!F9</f>
        <v>40000</v>
      </c>
      <c r="D9" s="248">
        <f>'2023'!F9</f>
        <v>40000</v>
      </c>
      <c r="E9" s="248">
        <f>'2024'!F9</f>
        <v>40000</v>
      </c>
      <c r="F9" s="248">
        <f t="shared" si="0"/>
        <v>40000</v>
      </c>
      <c r="G9" s="249"/>
    </row>
    <row r="10" s="228" customFormat="1" customHeight="1" spans="1:7">
      <c r="A10" s="246" t="s">
        <v>345</v>
      </c>
      <c r="B10" s="247">
        <v>6</v>
      </c>
      <c r="C10" s="253">
        <f>'2022'!F10</f>
        <v>0.0096</v>
      </c>
      <c r="D10" s="253">
        <f>'2023'!F10</f>
        <v>0.0096</v>
      </c>
      <c r="E10" s="253">
        <f>'2024'!F10</f>
        <v>0.0118</v>
      </c>
      <c r="F10" s="248">
        <f t="shared" si="0"/>
        <v>0.0103333333333333</v>
      </c>
      <c r="G10" s="249"/>
    </row>
    <row r="11" s="228" customFormat="1" ht="54.75" customHeight="1" spans="1:7">
      <c r="A11" s="250" t="s">
        <v>346</v>
      </c>
      <c r="B11" s="254" t="s">
        <v>347</v>
      </c>
      <c r="C11" s="252">
        <f>'2022'!F11</f>
        <v>4135111.9104</v>
      </c>
      <c r="D11" s="252">
        <f>'2023'!F11</f>
        <v>4115309.4208</v>
      </c>
      <c r="E11" s="252">
        <f>'2024'!F11</f>
        <v>4197405.123</v>
      </c>
      <c r="F11" s="248">
        <f t="shared" si="0"/>
        <v>4149275.48473333</v>
      </c>
      <c r="G11" s="249"/>
    </row>
    <row r="12" s="228" customFormat="1" customHeight="1" spans="1:7">
      <c r="A12" s="246" t="s">
        <v>348</v>
      </c>
      <c r="B12" s="247">
        <v>8</v>
      </c>
      <c r="C12" s="248">
        <f>'2022'!F12</f>
        <v>3543426</v>
      </c>
      <c r="D12" s="248">
        <f>'2023'!F12</f>
        <v>3545534</v>
      </c>
      <c r="E12" s="248">
        <f>'2024'!F12</f>
        <v>3561083</v>
      </c>
      <c r="F12" s="248">
        <f t="shared" si="0"/>
        <v>3550014.33333333</v>
      </c>
      <c r="G12" s="249"/>
    </row>
    <row r="13" s="228" customFormat="1" customHeight="1" spans="1:7">
      <c r="A13" s="246" t="s">
        <v>349</v>
      </c>
      <c r="B13" s="247" t="s">
        <v>350</v>
      </c>
      <c r="C13" s="253">
        <f>'2022'!F13</f>
        <v>0.14308824603075</v>
      </c>
      <c r="D13" s="253">
        <f>'2023'!F13</f>
        <v>0.13845263199899</v>
      </c>
      <c r="E13" s="253">
        <f>'2024'!F13</f>
        <v>0.151598929422663</v>
      </c>
      <c r="F13" s="248">
        <f t="shared" si="0"/>
        <v>0.144379935817468</v>
      </c>
      <c r="G13" s="249"/>
    </row>
    <row r="14" s="228" customFormat="1" customHeight="1" spans="1:7">
      <c r="A14" s="246" t="s">
        <v>351</v>
      </c>
      <c r="B14" s="247">
        <v>10</v>
      </c>
      <c r="C14" s="253">
        <f>'2022'!F14</f>
        <v>0.09998824603075</v>
      </c>
      <c r="D14" s="253">
        <f>'2023'!F14</f>
        <v>0.0999526319989902</v>
      </c>
      <c r="E14" s="253">
        <f>'2024'!F14</f>
        <v>0.0999989294226627</v>
      </c>
      <c r="F14" s="248">
        <f t="shared" si="0"/>
        <v>0.0999799358174676</v>
      </c>
      <c r="G14" s="255"/>
    </row>
    <row r="15" s="228" customFormat="1" ht="31.5" customHeight="1" spans="1:7">
      <c r="A15" s="250" t="s">
        <v>352</v>
      </c>
      <c r="B15" s="256" t="s">
        <v>353</v>
      </c>
      <c r="C15" s="252">
        <f>'2022'!F15</f>
        <v>3721649.32333824</v>
      </c>
      <c r="D15" s="252">
        <f>'2023'!F15</f>
        <v>3703973.4127008</v>
      </c>
      <c r="E15" s="252">
        <f>'2024'!F15</f>
        <v>3777669.1043468</v>
      </c>
      <c r="F15" s="248">
        <f t="shared" si="0"/>
        <v>3734430.61346195</v>
      </c>
      <c r="G15" s="249"/>
    </row>
    <row r="16" s="228" customFormat="1" customHeight="1" spans="1:7">
      <c r="A16" s="246" t="s">
        <v>354</v>
      </c>
      <c r="B16" s="257" t="s">
        <v>355</v>
      </c>
      <c r="C16" s="248">
        <f>'2022'!F16</f>
        <v>17702155.9614747</v>
      </c>
      <c r="D16" s="248">
        <f>'2023'!F16</f>
        <v>16997507.29</v>
      </c>
      <c r="E16" s="248">
        <f>'2024'!F16</f>
        <v>16909413.83</v>
      </c>
      <c r="F16" s="248">
        <f t="shared" si="0"/>
        <v>17203025.6938249</v>
      </c>
      <c r="G16" s="249"/>
    </row>
    <row r="17" s="228" customFormat="1" ht="36" customHeight="1" spans="1:7">
      <c r="A17" s="246" t="s">
        <v>356</v>
      </c>
      <c r="B17" s="257">
        <v>13</v>
      </c>
      <c r="C17" s="248">
        <f>'2022'!F17</f>
        <v>17010271.74</v>
      </c>
      <c r="D17" s="248">
        <f>'2023'!F17</f>
        <v>15946514.6</v>
      </c>
      <c r="E17" s="248">
        <f>'2024'!F17</f>
        <v>15824221.53</v>
      </c>
      <c r="F17" s="248">
        <f t="shared" si="0"/>
        <v>16260335.9566667</v>
      </c>
      <c r="G17" s="258"/>
    </row>
    <row r="18" s="228" customFormat="1" customHeight="1" spans="1:7">
      <c r="A18" s="246" t="s">
        <v>358</v>
      </c>
      <c r="B18" s="257">
        <v>14</v>
      </c>
      <c r="C18" s="248">
        <f>'2022'!F18</f>
        <v>0</v>
      </c>
      <c r="D18" s="248">
        <f>'2023'!F18</f>
        <v>0</v>
      </c>
      <c r="E18" s="248">
        <f>'2024'!F18</f>
        <v>0</v>
      </c>
      <c r="F18" s="248">
        <f t="shared" si="0"/>
        <v>0</v>
      </c>
      <c r="G18" s="249"/>
    </row>
    <row r="19" s="228" customFormat="1" customHeight="1" spans="1:7">
      <c r="A19" s="246" t="s">
        <v>359</v>
      </c>
      <c r="B19" s="257">
        <v>15</v>
      </c>
      <c r="C19" s="248">
        <f>'2022'!F19</f>
        <v>691884.221474667</v>
      </c>
      <c r="D19" s="248">
        <f>'2023'!F19</f>
        <v>717827.852865</v>
      </c>
      <c r="E19" s="248">
        <f>'2024'!F19</f>
        <v>832912.97797</v>
      </c>
      <c r="F19" s="248">
        <f t="shared" si="0"/>
        <v>747541.684103222</v>
      </c>
      <c r="G19" s="259"/>
    </row>
    <row r="20" s="228" customFormat="1" customHeight="1" spans="1:7">
      <c r="A20" s="260" t="s">
        <v>360</v>
      </c>
      <c r="B20" s="257" t="s">
        <v>361</v>
      </c>
      <c r="C20" s="248">
        <f>'2022'!F20</f>
        <v>1401840.588312</v>
      </c>
      <c r="D20" s="248">
        <f>'2023'!F20</f>
        <v>1424802.59527033</v>
      </c>
      <c r="E20" s="248">
        <f>'2024'!F20</f>
        <v>1442917.277937</v>
      </c>
      <c r="F20" s="248">
        <f t="shared" si="0"/>
        <v>1423186.82050644</v>
      </c>
      <c r="G20" s="249"/>
    </row>
    <row r="21" s="228" customFormat="1" customHeight="1" spans="1:7">
      <c r="A21" s="246" t="s">
        <v>362</v>
      </c>
      <c r="B21" s="247">
        <v>17</v>
      </c>
      <c r="C21" s="248">
        <f>'2022'!F21</f>
        <v>1184511.44475</v>
      </c>
      <c r="D21" s="248">
        <f>'2023'!F21</f>
        <v>1203780.03120833</v>
      </c>
      <c r="E21" s="248">
        <f>'2024'!F21</f>
        <v>1210842.30733333</v>
      </c>
      <c r="F21" s="248">
        <f t="shared" si="0"/>
        <v>1199711.26109722</v>
      </c>
      <c r="G21" s="261"/>
    </row>
    <row r="22" s="228" customFormat="1" customHeight="1" spans="1:7">
      <c r="A22" s="246" t="s">
        <v>364</v>
      </c>
      <c r="B22" s="247">
        <v>18</v>
      </c>
      <c r="C22" s="248">
        <f>'2022'!F22</f>
        <v>0</v>
      </c>
      <c r="D22" s="248">
        <f>'2023'!F22</f>
        <v>0</v>
      </c>
      <c r="E22" s="248">
        <f>'2024'!F22</f>
        <v>0</v>
      </c>
      <c r="F22" s="248">
        <f t="shared" si="0"/>
        <v>0</v>
      </c>
      <c r="G22" s="249"/>
    </row>
    <row r="23" s="228" customFormat="1" customHeight="1" spans="1:7">
      <c r="A23" s="246" t="s">
        <v>365</v>
      </c>
      <c r="B23" s="247">
        <v>19</v>
      </c>
      <c r="C23" s="248">
        <f>'2022'!F23</f>
        <v>9746.93118666666</v>
      </c>
      <c r="D23" s="248">
        <f>'2023'!F23</f>
        <v>14779.2911866667</v>
      </c>
      <c r="E23" s="248">
        <f>'2024'!F23</f>
        <v>13731.1522977778</v>
      </c>
      <c r="F23" s="248">
        <f t="shared" si="0"/>
        <v>12752.4582237037</v>
      </c>
      <c r="G23" s="249"/>
    </row>
    <row r="24" s="228" customFormat="1" customHeight="1" spans="1:7">
      <c r="A24" s="246" t="s">
        <v>366</v>
      </c>
      <c r="B24" s="247">
        <v>20</v>
      </c>
      <c r="C24" s="248">
        <f>'2022'!F24</f>
        <v>15635.3653333333</v>
      </c>
      <c r="D24" s="248">
        <f>'2023'!F24</f>
        <v>14623.0733333333</v>
      </c>
      <c r="E24" s="248">
        <f>'2024'!F24</f>
        <v>11200.165625</v>
      </c>
      <c r="F24" s="248">
        <f t="shared" si="0"/>
        <v>13819.5347638889</v>
      </c>
      <c r="G24" s="249"/>
    </row>
    <row r="25" s="228" customFormat="1" customHeight="1" spans="1:7">
      <c r="A25" s="246" t="s">
        <v>367</v>
      </c>
      <c r="B25" s="247">
        <v>21</v>
      </c>
      <c r="C25" s="248">
        <f>'2022'!F25</f>
        <v>178978.442388667</v>
      </c>
      <c r="D25" s="248">
        <f>'2023'!F25</f>
        <v>178978.442388667</v>
      </c>
      <c r="E25" s="248">
        <f>'2024'!F25</f>
        <v>193664.125388667</v>
      </c>
      <c r="F25" s="248">
        <f t="shared" si="0"/>
        <v>183873.670055333</v>
      </c>
      <c r="G25" s="249"/>
    </row>
    <row r="26" s="228" customFormat="1" customHeight="1" spans="1:7">
      <c r="A26" s="246" t="s">
        <v>368</v>
      </c>
      <c r="B26" s="247">
        <v>22</v>
      </c>
      <c r="C26" s="248">
        <f>'2022'!F26</f>
        <v>0</v>
      </c>
      <c r="D26" s="248">
        <f>'2023'!F26</f>
        <v>0</v>
      </c>
      <c r="E26" s="248">
        <f>'2024'!F26</f>
        <v>0</v>
      </c>
      <c r="F26" s="248">
        <f t="shared" si="0"/>
        <v>0</v>
      </c>
      <c r="G26" s="249"/>
    </row>
    <row r="27" s="228" customFormat="1" customHeight="1" spans="1:7">
      <c r="A27" s="246" t="s">
        <v>369</v>
      </c>
      <c r="B27" s="247">
        <v>23</v>
      </c>
      <c r="C27" s="248">
        <f>'2022'!F27</f>
        <v>5377.58882</v>
      </c>
      <c r="D27" s="248">
        <f>'2023'!F27</f>
        <v>5377.58882</v>
      </c>
      <c r="E27" s="248">
        <f>'2024'!F27</f>
        <v>5377.58882</v>
      </c>
      <c r="F27" s="248">
        <f t="shared" si="0"/>
        <v>5377.58882</v>
      </c>
      <c r="G27" s="249"/>
    </row>
    <row r="28" s="228" customFormat="1" customHeight="1" spans="1:7">
      <c r="A28" s="246" t="s">
        <v>370</v>
      </c>
      <c r="B28" s="247">
        <v>24</v>
      </c>
      <c r="C28" s="248">
        <f>'2022'!F28</f>
        <v>7590.81583333333</v>
      </c>
      <c r="D28" s="248">
        <f>'2023'!F28</f>
        <v>7264.16833333333</v>
      </c>
      <c r="E28" s="248">
        <f>'2024'!F28</f>
        <v>8101.93847222222</v>
      </c>
      <c r="F28" s="248">
        <f t="shared" si="0"/>
        <v>7652.3075462963</v>
      </c>
      <c r="G28" s="249"/>
    </row>
    <row r="29" s="228" customFormat="1" customHeight="1" spans="1:7">
      <c r="A29" s="260" t="s">
        <v>371</v>
      </c>
      <c r="B29" s="247" t="s">
        <v>372</v>
      </c>
      <c r="C29" s="248">
        <f>'2022'!F29</f>
        <v>0</v>
      </c>
      <c r="D29" s="248">
        <f>'2023'!F29</f>
        <v>0</v>
      </c>
      <c r="E29" s="248">
        <f>'2024'!F29</f>
        <v>0</v>
      </c>
      <c r="F29" s="248">
        <f t="shared" si="0"/>
        <v>0</v>
      </c>
      <c r="G29" s="249"/>
    </row>
    <row r="30" s="228" customFormat="1" customHeight="1" spans="1:7">
      <c r="A30" s="246" t="s">
        <v>373</v>
      </c>
      <c r="B30" s="247">
        <v>26</v>
      </c>
      <c r="C30" s="248">
        <f>'2022'!F30</f>
        <v>0</v>
      </c>
      <c r="D30" s="248">
        <f>'2023'!F30</f>
        <v>0</v>
      </c>
      <c r="E30" s="248">
        <f>'2024'!F30</f>
        <v>0</v>
      </c>
      <c r="F30" s="248">
        <f t="shared" si="0"/>
        <v>0</v>
      </c>
      <c r="G30" s="249"/>
    </row>
    <row r="31" s="228" customFormat="1" customHeight="1" spans="1:7">
      <c r="A31" s="246" t="s">
        <v>374</v>
      </c>
      <c r="B31" s="247">
        <v>27</v>
      </c>
      <c r="C31" s="248">
        <f>'2022'!F31</f>
        <v>0</v>
      </c>
      <c r="D31" s="248">
        <f>'2023'!F31</f>
        <v>0</v>
      </c>
      <c r="E31" s="248">
        <f>'2024'!F31</f>
        <v>0</v>
      </c>
      <c r="F31" s="248">
        <f t="shared" si="0"/>
        <v>0</v>
      </c>
      <c r="G31" s="249"/>
    </row>
    <row r="32" s="228" customFormat="1" customHeight="1" spans="1:7">
      <c r="A32" s="246" t="s">
        <v>375</v>
      </c>
      <c r="B32" s="247">
        <v>28</v>
      </c>
      <c r="C32" s="248">
        <f>'2022'!F32</f>
        <v>0</v>
      </c>
      <c r="D32" s="248">
        <f>'2023'!F32</f>
        <v>0</v>
      </c>
      <c r="E32" s="248">
        <f>'2024'!F32</f>
        <v>0</v>
      </c>
      <c r="F32" s="248">
        <f t="shared" si="0"/>
        <v>0</v>
      </c>
      <c r="G32" s="249"/>
    </row>
    <row r="33" s="228" customFormat="1" ht="43.5" customHeight="1" spans="1:7">
      <c r="A33" s="260" t="s">
        <v>376</v>
      </c>
      <c r="B33" s="247" t="s">
        <v>377</v>
      </c>
      <c r="C33" s="248">
        <f>'2022'!F33</f>
        <v>4151305.328848</v>
      </c>
      <c r="D33" s="248">
        <f>'2023'!F33</f>
        <v>4306967.11719</v>
      </c>
      <c r="E33" s="248">
        <f>'2024'!F33</f>
        <v>4997477.86782</v>
      </c>
      <c r="F33" s="248">
        <f>F34+F37+F40+F43+F48+F58+F59+F68</f>
        <v>5044423.638362</v>
      </c>
      <c r="G33" s="249"/>
    </row>
    <row r="34" s="228" customFormat="1" customHeight="1" spans="1:7">
      <c r="A34" s="260" t="s">
        <v>378</v>
      </c>
      <c r="B34" s="247" t="s">
        <v>379</v>
      </c>
      <c r="C34" s="248">
        <f>'2022'!F34</f>
        <v>0</v>
      </c>
      <c r="D34" s="248">
        <f>'2023'!F34</f>
        <v>0</v>
      </c>
      <c r="E34" s="248">
        <f>'2024'!F34</f>
        <v>0</v>
      </c>
      <c r="F34" s="248">
        <f t="shared" si="0"/>
        <v>0</v>
      </c>
      <c r="G34" s="249"/>
    </row>
    <row r="35" s="228" customFormat="1" customHeight="1" spans="1:7">
      <c r="A35" s="247" t="s">
        <v>380</v>
      </c>
      <c r="B35" s="247">
        <v>31</v>
      </c>
      <c r="C35" s="248">
        <f>'2022'!F35</f>
        <v>0</v>
      </c>
      <c r="D35" s="248">
        <f>'2023'!F35</f>
        <v>0</v>
      </c>
      <c r="E35" s="248">
        <f>'2024'!F35</f>
        <v>0</v>
      </c>
      <c r="F35" s="248">
        <f t="shared" si="0"/>
        <v>0</v>
      </c>
      <c r="G35" s="249"/>
    </row>
    <row r="36" s="228" customFormat="1" customHeight="1" spans="1:7">
      <c r="A36" s="257" t="s">
        <v>381</v>
      </c>
      <c r="B36" s="247">
        <v>32</v>
      </c>
      <c r="C36" s="248">
        <f>'2022'!F36</f>
        <v>0</v>
      </c>
      <c r="D36" s="248">
        <f>'2023'!F36</f>
        <v>0</v>
      </c>
      <c r="E36" s="248">
        <f>'2024'!F36</f>
        <v>0</v>
      </c>
      <c r="F36" s="248">
        <f t="shared" si="0"/>
        <v>0</v>
      </c>
      <c r="G36" s="249"/>
    </row>
    <row r="37" s="228" customFormat="1" ht="32" customHeight="1" spans="1:7">
      <c r="A37" s="260" t="s">
        <v>382</v>
      </c>
      <c r="B37" s="247" t="s">
        <v>383</v>
      </c>
      <c r="C37" s="248">
        <f>'2022'!F37</f>
        <v>74000</v>
      </c>
      <c r="D37" s="248">
        <f>'2023'!F37</f>
        <v>73000</v>
      </c>
      <c r="E37" s="248">
        <f>'2024'!F37</f>
        <v>73560</v>
      </c>
      <c r="F37" s="248">
        <f>E37</f>
        <v>73560</v>
      </c>
      <c r="G37" s="249" t="s">
        <v>474</v>
      </c>
    </row>
    <row r="38" s="228" customFormat="1" customHeight="1" spans="1:7">
      <c r="A38" s="246" t="s">
        <v>384</v>
      </c>
      <c r="B38" s="247">
        <v>34</v>
      </c>
      <c r="C38" s="248">
        <f>'2022'!F38</f>
        <v>0.02</v>
      </c>
      <c r="D38" s="248">
        <f>'2023'!F38</f>
        <v>0.02</v>
      </c>
      <c r="E38" s="248">
        <f>'2024'!F38</f>
        <v>0.02</v>
      </c>
      <c r="F38" s="248">
        <f t="shared" ref="F38:F69" si="1">(C38+D38+E38)/3</f>
        <v>0.02</v>
      </c>
      <c r="G38" s="249"/>
    </row>
    <row r="39" s="228" customFormat="1" ht="26.1" customHeight="1" spans="1:7">
      <c r="A39" s="246" t="s">
        <v>385</v>
      </c>
      <c r="B39" s="247">
        <v>35</v>
      </c>
      <c r="C39" s="248">
        <f>'2022'!F39</f>
        <v>0</v>
      </c>
      <c r="D39" s="248">
        <f>'2023'!F39</f>
        <v>0</v>
      </c>
      <c r="E39" s="248">
        <f>'2024'!F39</f>
        <v>0</v>
      </c>
      <c r="F39" s="248">
        <f t="shared" si="1"/>
        <v>0</v>
      </c>
      <c r="G39" s="258"/>
    </row>
    <row r="40" s="228" customFormat="1" ht="28" customHeight="1" spans="1:7">
      <c r="A40" s="260" t="s">
        <v>386</v>
      </c>
      <c r="B40" s="247" t="s">
        <v>387</v>
      </c>
      <c r="C40" s="248">
        <f>'2022'!F40</f>
        <v>477594.9</v>
      </c>
      <c r="D40" s="248">
        <f>'2023'!F40</f>
        <v>482758.2</v>
      </c>
      <c r="E40" s="248">
        <f>'2024'!F40</f>
        <v>850257</v>
      </c>
      <c r="F40" s="248">
        <f>E40</f>
        <v>850257</v>
      </c>
      <c r="G40" s="249" t="s">
        <v>474</v>
      </c>
    </row>
    <row r="41" s="228" customFormat="1" ht="27" customHeight="1" spans="1:7">
      <c r="A41" s="246" t="s">
        <v>388</v>
      </c>
      <c r="B41" s="247">
        <v>37</v>
      </c>
      <c r="C41" s="248">
        <f>'2022'!F41</f>
        <v>535824</v>
      </c>
      <c r="D41" s="248">
        <f>'2023'!F41</f>
        <v>536398</v>
      </c>
      <c r="E41" s="248">
        <f>'2024'!F41</f>
        <v>944730</v>
      </c>
      <c r="F41" s="248">
        <f t="shared" si="1"/>
        <v>672317.333333333</v>
      </c>
      <c r="G41" s="258"/>
    </row>
    <row r="42" s="228" customFormat="1" customHeight="1" spans="1:7">
      <c r="A42" s="246" t="s">
        <v>389</v>
      </c>
      <c r="B42" s="247">
        <v>38</v>
      </c>
      <c r="C42" s="248">
        <f>'2022'!F42</f>
        <v>0.9</v>
      </c>
      <c r="D42" s="248">
        <f>'2023'!F42</f>
        <v>0.9</v>
      </c>
      <c r="E42" s="248">
        <f>'2024'!F42</f>
        <v>0.9</v>
      </c>
      <c r="F42" s="248">
        <f t="shared" si="1"/>
        <v>0.9</v>
      </c>
      <c r="G42" s="249"/>
    </row>
    <row r="43" s="228" customFormat="1" customHeight="1" spans="1:7">
      <c r="A43" s="260" t="s">
        <v>390</v>
      </c>
      <c r="B43" s="247" t="s">
        <v>391</v>
      </c>
      <c r="C43" s="248">
        <f>'2022'!F43</f>
        <v>757744.72</v>
      </c>
      <c r="D43" s="248">
        <f>'2023'!F43</f>
        <v>827419.02</v>
      </c>
      <c r="E43" s="248">
        <f>'2024'!F43</f>
        <v>768002.31</v>
      </c>
      <c r="F43" s="248">
        <f t="shared" si="1"/>
        <v>784388.683333333</v>
      </c>
      <c r="G43" s="249"/>
    </row>
    <row r="44" s="228" customFormat="1" customHeight="1" spans="1:7">
      <c r="A44" s="246" t="s">
        <v>392</v>
      </c>
      <c r="B44" s="247">
        <v>40</v>
      </c>
      <c r="C44" s="248">
        <f>'2022'!F44</f>
        <v>0</v>
      </c>
      <c r="D44" s="248">
        <f>'2023'!F44</f>
        <v>0</v>
      </c>
      <c r="E44" s="248">
        <f>'2024'!F44</f>
        <v>0</v>
      </c>
      <c r="F44" s="248">
        <f t="shared" si="1"/>
        <v>0</v>
      </c>
      <c r="G44" s="249"/>
    </row>
    <row r="45" s="228" customFormat="1" customHeight="1" spans="1:7">
      <c r="A45" s="246" t="s">
        <v>393</v>
      </c>
      <c r="B45" s="247">
        <v>41</v>
      </c>
      <c r="C45" s="248">
        <f>'2022'!F45</f>
        <v>757744.72</v>
      </c>
      <c r="D45" s="248">
        <f>'2023'!F45</f>
        <v>827419.02</v>
      </c>
      <c r="E45" s="248">
        <f>'2024'!F45</f>
        <v>768002.31</v>
      </c>
      <c r="F45" s="248">
        <f t="shared" si="1"/>
        <v>784388.683333333</v>
      </c>
      <c r="G45" s="249"/>
    </row>
    <row r="46" s="228" customFormat="1" customHeight="1" spans="1:7">
      <c r="A46" s="246" t="s">
        <v>394</v>
      </c>
      <c r="B46" s="247">
        <v>42</v>
      </c>
      <c r="C46" s="248">
        <f>'2022'!F46</f>
        <v>1100034</v>
      </c>
      <c r="D46" s="248">
        <f>'2023'!F46</f>
        <v>1119425</v>
      </c>
      <c r="E46" s="248">
        <f>'2024'!F46</f>
        <v>1157234</v>
      </c>
      <c r="F46" s="248">
        <f t="shared" si="1"/>
        <v>1125564.33333333</v>
      </c>
      <c r="G46" s="249"/>
    </row>
    <row r="47" s="228" customFormat="1" customHeight="1" spans="1:7">
      <c r="A47" s="246" t="s">
        <v>395</v>
      </c>
      <c r="B47" s="247">
        <v>43</v>
      </c>
      <c r="C47" s="248">
        <f>'2022'!F47</f>
        <v>0</v>
      </c>
      <c r="D47" s="248">
        <f>'2023'!F47</f>
        <v>0</v>
      </c>
      <c r="E47" s="248">
        <f>'2024'!F47</f>
        <v>0</v>
      </c>
      <c r="F47" s="248">
        <f t="shared" si="1"/>
        <v>0</v>
      </c>
      <c r="G47" s="249"/>
    </row>
    <row r="48" s="228" customFormat="1" customHeight="1" spans="1:7">
      <c r="A48" s="260" t="s">
        <v>396</v>
      </c>
      <c r="B48" s="247" t="s">
        <v>397</v>
      </c>
      <c r="C48" s="248">
        <f>'2022'!F48</f>
        <v>247739.04</v>
      </c>
      <c r="D48" s="248">
        <f>'2023'!F48</f>
        <v>292445.84</v>
      </c>
      <c r="E48" s="248">
        <f>'2024'!F48</f>
        <v>299486.91</v>
      </c>
      <c r="F48" s="248">
        <f t="shared" si="1"/>
        <v>279890.596666667</v>
      </c>
      <c r="G48" s="249"/>
    </row>
    <row r="49" s="228" customFormat="1" customHeight="1" spans="1:7">
      <c r="A49" s="246" t="s">
        <v>398</v>
      </c>
      <c r="B49" s="247">
        <v>45</v>
      </c>
      <c r="C49" s="248">
        <f>'2022'!F49</f>
        <v>0</v>
      </c>
      <c r="D49" s="248">
        <f>'2023'!F49</f>
        <v>0</v>
      </c>
      <c r="E49" s="248">
        <f>'2024'!F49</f>
        <v>0</v>
      </c>
      <c r="F49" s="248">
        <f t="shared" si="1"/>
        <v>0</v>
      </c>
      <c r="G49" s="249"/>
    </row>
    <row r="50" s="228" customFormat="1" customHeight="1" spans="1:7">
      <c r="A50" s="246" t="s">
        <v>399</v>
      </c>
      <c r="B50" s="247" t="s">
        <v>400</v>
      </c>
      <c r="C50" s="248">
        <f>'2022'!F50</f>
        <v>0</v>
      </c>
      <c r="D50" s="248">
        <f>'2023'!F50</f>
        <v>0</v>
      </c>
      <c r="E50" s="248">
        <f>'2024'!F50</f>
        <v>0</v>
      </c>
      <c r="F50" s="248">
        <f t="shared" si="1"/>
        <v>0</v>
      </c>
      <c r="G50" s="249"/>
    </row>
    <row r="51" s="228" customFormat="1" customHeight="1" spans="1:7">
      <c r="A51" s="247" t="s">
        <v>401</v>
      </c>
      <c r="B51" s="247">
        <v>48</v>
      </c>
      <c r="C51" s="248">
        <f>'2022'!F51</f>
        <v>0</v>
      </c>
      <c r="D51" s="248">
        <f>'2023'!F51</f>
        <v>0</v>
      </c>
      <c r="E51" s="248">
        <f>'2024'!F51</f>
        <v>0</v>
      </c>
      <c r="F51" s="248">
        <f t="shared" si="1"/>
        <v>0</v>
      </c>
      <c r="G51" s="249"/>
    </row>
    <row r="52" s="228" customFormat="1" customHeight="1" spans="1:7">
      <c r="A52" s="247" t="s">
        <v>402</v>
      </c>
      <c r="B52" s="247">
        <v>48</v>
      </c>
      <c r="C52" s="248">
        <f>'2022'!F52</f>
        <v>0</v>
      </c>
      <c r="D52" s="248">
        <f>'2023'!F52</f>
        <v>0</v>
      </c>
      <c r="E52" s="248">
        <f>'2024'!F52</f>
        <v>0</v>
      </c>
      <c r="F52" s="248">
        <f t="shared" si="1"/>
        <v>0</v>
      </c>
      <c r="G52" s="249"/>
    </row>
    <row r="53" s="228" customFormat="1" customHeight="1" spans="1:7">
      <c r="A53" s="246" t="s">
        <v>403</v>
      </c>
      <c r="B53" s="247">
        <v>49</v>
      </c>
      <c r="C53" s="248">
        <f>'2022'!F53</f>
        <v>0</v>
      </c>
      <c r="D53" s="248">
        <f>'2023'!F53</f>
        <v>0</v>
      </c>
      <c r="E53" s="248">
        <f>'2024'!F53</f>
        <v>0</v>
      </c>
      <c r="F53" s="248">
        <f t="shared" si="1"/>
        <v>0</v>
      </c>
      <c r="G53" s="249"/>
    </row>
    <row r="54" s="228" customFormat="1" customHeight="1" spans="1:7">
      <c r="A54" s="246" t="s">
        <v>404</v>
      </c>
      <c r="B54" s="247" t="s">
        <v>405</v>
      </c>
      <c r="C54" s="248">
        <f>'2022'!F54</f>
        <v>0</v>
      </c>
      <c r="D54" s="248">
        <f>'2023'!F54</f>
        <v>0</v>
      </c>
      <c r="E54" s="248">
        <f>'2024'!F54</f>
        <v>0</v>
      </c>
      <c r="F54" s="248">
        <f t="shared" si="1"/>
        <v>0</v>
      </c>
      <c r="G54" s="249"/>
    </row>
    <row r="55" s="228" customFormat="1" customHeight="1" spans="1:7">
      <c r="A55" s="246" t="s">
        <v>406</v>
      </c>
      <c r="B55" s="247">
        <v>51</v>
      </c>
      <c r="C55" s="248">
        <f>'2022'!F55</f>
        <v>0</v>
      </c>
      <c r="D55" s="248">
        <f>'2023'!F55</f>
        <v>0</v>
      </c>
      <c r="E55" s="248">
        <f>'2024'!F55</f>
        <v>0</v>
      </c>
      <c r="F55" s="248">
        <f t="shared" si="1"/>
        <v>0</v>
      </c>
      <c r="G55" s="249"/>
    </row>
    <row r="56" s="228" customFormat="1" customHeight="1" spans="1:7">
      <c r="A56" s="246" t="s">
        <v>407</v>
      </c>
      <c r="B56" s="247">
        <v>52</v>
      </c>
      <c r="C56" s="248">
        <f>'2022'!F56</f>
        <v>0</v>
      </c>
      <c r="D56" s="248">
        <f>'2023'!F56</f>
        <v>0</v>
      </c>
      <c r="E56" s="248">
        <f>'2024'!F56</f>
        <v>0</v>
      </c>
      <c r="F56" s="248">
        <f t="shared" si="1"/>
        <v>0</v>
      </c>
      <c r="G56" s="249"/>
    </row>
    <row r="57" s="228" customFormat="1" customHeight="1" spans="1:7">
      <c r="A57" s="246" t="s">
        <v>408</v>
      </c>
      <c r="B57" s="247">
        <v>53</v>
      </c>
      <c r="C57" s="248">
        <f>'2022'!F57</f>
        <v>247739.04</v>
      </c>
      <c r="D57" s="248">
        <f>'2023'!F57</f>
        <v>292445.84</v>
      </c>
      <c r="E57" s="248">
        <f>'2024'!F57</f>
        <v>299486.91</v>
      </c>
      <c r="F57" s="248">
        <f t="shared" si="1"/>
        <v>279890.596666667</v>
      </c>
      <c r="G57" s="249"/>
    </row>
    <row r="58" s="228" customFormat="1" customHeight="1" spans="1:7">
      <c r="A58" s="260" t="s">
        <v>409</v>
      </c>
      <c r="B58" s="247">
        <v>54</v>
      </c>
      <c r="C58" s="248">
        <f>'2022'!F58</f>
        <v>333759.62</v>
      </c>
      <c r="D58" s="248">
        <f>'2023'!F58</f>
        <v>87339.16</v>
      </c>
      <c r="E58" s="248">
        <f>'2024'!F58</f>
        <v>132330.03</v>
      </c>
      <c r="F58" s="248">
        <f t="shared" si="1"/>
        <v>184476.27</v>
      </c>
      <c r="G58" s="249"/>
    </row>
    <row r="59" s="228" customFormat="1" customHeight="1" spans="1:7">
      <c r="A59" s="260" t="s">
        <v>410</v>
      </c>
      <c r="B59" s="247">
        <v>55</v>
      </c>
      <c r="C59" s="248">
        <f>'2022'!F59</f>
        <v>1893445.3952</v>
      </c>
      <c r="D59" s="248">
        <f>'2023'!F59</f>
        <v>1965678.8732</v>
      </c>
      <c r="E59" s="248">
        <f>'2024'!F59</f>
        <v>2397588.7572</v>
      </c>
      <c r="F59" s="248">
        <f>E59</f>
        <v>2397588.7572</v>
      </c>
      <c r="G59" s="262" t="s">
        <v>474</v>
      </c>
    </row>
    <row r="60" s="228" customFormat="1" ht="27" customHeight="1" spans="1:7">
      <c r="A60" s="246" t="s">
        <v>412</v>
      </c>
      <c r="B60" s="247">
        <v>56</v>
      </c>
      <c r="C60" s="248">
        <f>'2022'!F60</f>
        <v>1491532.68</v>
      </c>
      <c r="D60" s="248">
        <f>'2023'!F60</f>
        <v>1470482.0784</v>
      </c>
      <c r="E60" s="248">
        <f>'2024'!F60</f>
        <v>1786325.52</v>
      </c>
      <c r="F60" s="248">
        <f t="shared" ref="F60:F65" si="2">E60</f>
        <v>1786325.52</v>
      </c>
      <c r="G60" s="263"/>
    </row>
    <row r="61" s="228" customFormat="1" ht="36" customHeight="1" spans="1:7">
      <c r="A61" s="246" t="s">
        <v>413</v>
      </c>
      <c r="B61" s="247">
        <v>57</v>
      </c>
      <c r="C61" s="248">
        <f>'2022'!F61</f>
        <v>0</v>
      </c>
      <c r="D61" s="248">
        <f>'2023'!F61</f>
        <v>11400</v>
      </c>
      <c r="E61" s="248">
        <f>'2024'!F61</f>
        <v>38512.32</v>
      </c>
      <c r="F61" s="248">
        <f t="shared" si="2"/>
        <v>38512.32</v>
      </c>
      <c r="G61" s="263"/>
    </row>
    <row r="62" s="228" customFormat="1" ht="27" customHeight="1" spans="1:7">
      <c r="A62" s="246" t="s">
        <v>414</v>
      </c>
      <c r="B62" s="247">
        <v>58</v>
      </c>
      <c r="C62" s="248">
        <f>'2022'!F62</f>
        <v>729.6</v>
      </c>
      <c r="D62" s="248">
        <f>'2023'!F62</f>
        <v>19322.24</v>
      </c>
      <c r="E62" s="248">
        <f>'2024'!F62</f>
        <v>1843.8</v>
      </c>
      <c r="F62" s="248">
        <f t="shared" si="2"/>
        <v>1843.8</v>
      </c>
      <c r="G62" s="263"/>
    </row>
    <row r="63" s="228" customFormat="1" ht="27" customHeight="1" spans="1:7">
      <c r="A63" s="246" t="s">
        <v>415</v>
      </c>
      <c r="B63" s="247">
        <v>59</v>
      </c>
      <c r="C63" s="248">
        <f>'2022'!F63</f>
        <v>34200.76</v>
      </c>
      <c r="D63" s="248">
        <f>'2023'!F63</f>
        <v>21055.8</v>
      </c>
      <c r="E63" s="248">
        <f>'2024'!F63</f>
        <v>53230.0188</v>
      </c>
      <c r="F63" s="248">
        <f t="shared" si="2"/>
        <v>53230.0188</v>
      </c>
      <c r="G63" s="263"/>
    </row>
    <row r="64" s="228" customFormat="1" ht="27" customHeight="1" spans="1:7">
      <c r="A64" s="246" t="s">
        <v>416</v>
      </c>
      <c r="B64" s="247">
        <v>60</v>
      </c>
      <c r="C64" s="248">
        <f>'2022'!F64</f>
        <v>245935.6352</v>
      </c>
      <c r="D64" s="248">
        <f>'2023'!F64</f>
        <v>306044.9548</v>
      </c>
      <c r="E64" s="248">
        <f>'2024'!F64</f>
        <v>339204.8184</v>
      </c>
      <c r="F64" s="248">
        <f t="shared" si="2"/>
        <v>339204.8184</v>
      </c>
      <c r="G64" s="263"/>
    </row>
    <row r="65" s="228" customFormat="1" ht="27" customHeight="1" spans="1:7">
      <c r="A65" s="246" t="s">
        <v>417</v>
      </c>
      <c r="B65" s="247">
        <v>61</v>
      </c>
      <c r="C65" s="248">
        <f>'2022'!F65</f>
        <v>121046.72</v>
      </c>
      <c r="D65" s="248">
        <f>'2023'!F65</f>
        <v>137373.8</v>
      </c>
      <c r="E65" s="248">
        <f>'2024'!F65</f>
        <v>178472.28</v>
      </c>
      <c r="F65" s="248">
        <f t="shared" si="2"/>
        <v>178472.28</v>
      </c>
      <c r="G65" s="263"/>
    </row>
    <row r="66" s="228" customFormat="1" ht="32.1" customHeight="1" spans="1:7">
      <c r="A66" s="246" t="s">
        <v>418</v>
      </c>
      <c r="B66" s="247">
        <v>62</v>
      </c>
      <c r="C66" s="248">
        <f>'2022'!F66</f>
        <v>0</v>
      </c>
      <c r="D66" s="248">
        <f>'2023'!F66</f>
        <v>0</v>
      </c>
      <c r="E66" s="248">
        <f>'2024'!F66</f>
        <v>0</v>
      </c>
      <c r="F66" s="248">
        <f t="shared" si="1"/>
        <v>0</v>
      </c>
      <c r="G66" s="263"/>
    </row>
    <row r="67" s="228" customFormat="1" customHeight="1" spans="1:7">
      <c r="A67" s="246" t="s">
        <v>419</v>
      </c>
      <c r="B67" s="247">
        <v>63</v>
      </c>
      <c r="C67" s="248">
        <f>'2022'!F67</f>
        <v>0</v>
      </c>
      <c r="D67" s="248">
        <f>'2023'!F67</f>
        <v>0</v>
      </c>
      <c r="E67" s="248">
        <f>'2024'!F67</f>
        <v>0</v>
      </c>
      <c r="F67" s="248">
        <f t="shared" si="1"/>
        <v>0</v>
      </c>
      <c r="G67" s="264"/>
    </row>
    <row r="68" s="228" customFormat="1" customHeight="1" spans="1:7">
      <c r="A68" s="260" t="s">
        <v>420</v>
      </c>
      <c r="B68" s="247">
        <v>64</v>
      </c>
      <c r="C68" s="248">
        <f>'2022'!F68</f>
        <v>367021.653648</v>
      </c>
      <c r="D68" s="248">
        <f>'2023'!F68</f>
        <v>578326.02399</v>
      </c>
      <c r="E68" s="248">
        <f>'2024'!F68</f>
        <v>476252.86062</v>
      </c>
      <c r="F68" s="248">
        <f>F69+F73+F82+F87</f>
        <v>474262.331162</v>
      </c>
      <c r="G68" s="249"/>
    </row>
    <row r="69" s="228" customFormat="1" customHeight="1" spans="1:7">
      <c r="A69" s="265" t="s">
        <v>421</v>
      </c>
      <c r="B69" s="247">
        <v>65</v>
      </c>
      <c r="C69" s="248">
        <f>'2022'!F69</f>
        <v>93941.61</v>
      </c>
      <c r="D69" s="248">
        <f>'2023'!F69</f>
        <v>91563.03</v>
      </c>
      <c r="E69" s="248">
        <f>'2024'!F69</f>
        <v>223303.58</v>
      </c>
      <c r="F69" s="248">
        <f t="shared" si="1"/>
        <v>136269.406666667</v>
      </c>
      <c r="G69" s="249"/>
    </row>
    <row r="70" s="228" customFormat="1" customHeight="1" spans="1:7">
      <c r="A70" s="266" t="s">
        <v>423</v>
      </c>
      <c r="B70" s="247">
        <v>66</v>
      </c>
      <c r="C70" s="248">
        <f>'2022'!F70</f>
        <v>0</v>
      </c>
      <c r="D70" s="248">
        <f>'2023'!F70</f>
        <v>0</v>
      </c>
      <c r="E70" s="248">
        <f>'2024'!F70</f>
        <v>0</v>
      </c>
      <c r="F70" s="248">
        <f t="shared" ref="F70:F97" si="3">(C70+D70+E70)/3</f>
        <v>0</v>
      </c>
      <c r="G70" s="249"/>
    </row>
    <row r="71" s="228" customFormat="1" customHeight="1" spans="1:7">
      <c r="A71" s="247" t="s">
        <v>424</v>
      </c>
      <c r="B71" s="247">
        <v>67</v>
      </c>
      <c r="C71" s="248">
        <f>'2022'!F71</f>
        <v>0</v>
      </c>
      <c r="D71" s="248">
        <f>'2023'!F71</f>
        <v>0</v>
      </c>
      <c r="E71" s="248">
        <f>'2024'!F71</f>
        <v>0</v>
      </c>
      <c r="F71" s="248">
        <f t="shared" si="3"/>
        <v>0</v>
      </c>
      <c r="G71" s="249"/>
    </row>
    <row r="72" s="228" customFormat="1" customHeight="1" spans="1:7">
      <c r="A72" s="266" t="s">
        <v>425</v>
      </c>
      <c r="B72" s="247">
        <v>68</v>
      </c>
      <c r="C72" s="248">
        <f>'2022'!F72</f>
        <v>0</v>
      </c>
      <c r="D72" s="248">
        <f>'2023'!F72</f>
        <v>0</v>
      </c>
      <c r="E72" s="248">
        <f>'2024'!F72</f>
        <v>0</v>
      </c>
      <c r="F72" s="248">
        <f t="shared" si="3"/>
        <v>0</v>
      </c>
      <c r="G72" s="249"/>
    </row>
    <row r="73" s="228" customFormat="1" customHeight="1" spans="1:7">
      <c r="A73" s="257" t="s">
        <v>426</v>
      </c>
      <c r="B73" s="247">
        <v>69</v>
      </c>
      <c r="C73" s="248">
        <f>'2022'!F73</f>
        <v>259666.337664</v>
      </c>
      <c r="D73" s="248">
        <f>'2023'!F73</f>
        <v>473320.634202</v>
      </c>
      <c r="E73" s="248">
        <f>'2024'!F73</f>
        <v>238928.02012</v>
      </c>
      <c r="F73" s="248">
        <f t="shared" si="3"/>
        <v>323971.663995333</v>
      </c>
      <c r="G73" s="249"/>
    </row>
    <row r="74" s="228" customFormat="1" customHeight="1" spans="1:7">
      <c r="A74" s="247" t="s">
        <v>428</v>
      </c>
      <c r="B74" s="247">
        <v>70</v>
      </c>
      <c r="C74" s="248">
        <f>'2022'!F74</f>
        <v>44909.077248</v>
      </c>
      <c r="D74" s="248">
        <f>'2023'!F74</f>
        <v>54716.860653</v>
      </c>
      <c r="E74" s="248">
        <f>'2024'!F74</f>
        <v>52475.2162</v>
      </c>
      <c r="F74" s="248">
        <f t="shared" si="3"/>
        <v>50700.3847003333</v>
      </c>
      <c r="G74" s="249"/>
    </row>
    <row r="75" s="228" customFormat="1" customHeight="1" spans="1:7">
      <c r="A75" s="247" t="s">
        <v>429</v>
      </c>
      <c r="B75" s="247">
        <v>71</v>
      </c>
      <c r="C75" s="248">
        <f>'2022'!F75</f>
        <v>0</v>
      </c>
      <c r="D75" s="248">
        <f>'2023'!F75</f>
        <v>0</v>
      </c>
      <c r="E75" s="248">
        <f>'2024'!F75</f>
        <v>0</v>
      </c>
      <c r="F75" s="248">
        <f t="shared" si="3"/>
        <v>0</v>
      </c>
      <c r="G75" s="249"/>
    </row>
    <row r="76" s="228" customFormat="1" customHeight="1" spans="1:7">
      <c r="A76" s="247" t="s">
        <v>430</v>
      </c>
      <c r="B76" s="247">
        <v>72</v>
      </c>
      <c r="C76" s="248">
        <f>'2022'!F76</f>
        <v>5367.948288</v>
      </c>
      <c r="D76" s="248">
        <f>'2023'!F76</f>
        <v>7275.891168</v>
      </c>
      <c r="E76" s="248">
        <f>'2024'!F76</f>
        <v>5191.6653</v>
      </c>
      <c r="F76" s="248">
        <f t="shared" si="3"/>
        <v>5945.168252</v>
      </c>
      <c r="G76" s="249"/>
    </row>
    <row r="77" s="228" customFormat="1" customHeight="1" spans="1:7">
      <c r="A77" s="247" t="s">
        <v>431</v>
      </c>
      <c r="B77" s="247">
        <v>73</v>
      </c>
      <c r="C77" s="248">
        <f>'2022'!F77</f>
        <v>6430.287744</v>
      </c>
      <c r="D77" s="248">
        <f>'2023'!F77</f>
        <v>6445.577151</v>
      </c>
      <c r="E77" s="248">
        <f>'2024'!F77</f>
        <v>6741.90042</v>
      </c>
      <c r="F77" s="248">
        <f t="shared" si="3"/>
        <v>6539.255105</v>
      </c>
      <c r="G77" s="249"/>
    </row>
    <row r="78" s="228" customFormat="1" customHeight="1" spans="1:7">
      <c r="A78" s="247" t="s">
        <v>432</v>
      </c>
      <c r="B78" s="247">
        <v>74</v>
      </c>
      <c r="C78" s="248">
        <f>'2022'!F78</f>
        <v>0</v>
      </c>
      <c r="D78" s="248">
        <f>'2023'!F78</f>
        <v>0</v>
      </c>
      <c r="E78" s="248">
        <f>'2024'!F78</f>
        <v>0</v>
      </c>
      <c r="F78" s="248">
        <f t="shared" si="3"/>
        <v>0</v>
      </c>
      <c r="G78" s="249"/>
    </row>
    <row r="79" s="228" customFormat="1" customHeight="1" spans="1:7">
      <c r="A79" s="247" t="s">
        <v>433</v>
      </c>
      <c r="B79" s="247">
        <v>75</v>
      </c>
      <c r="C79" s="248">
        <f>'2022'!F79</f>
        <v>11110.656</v>
      </c>
      <c r="D79" s="248">
        <f>'2023'!F79</f>
        <v>17776.824</v>
      </c>
      <c r="E79" s="248">
        <f>'2024'!F79</f>
        <v>23715.786</v>
      </c>
      <c r="F79" s="248">
        <f t="shared" si="3"/>
        <v>17534.422</v>
      </c>
      <c r="G79" s="249"/>
    </row>
    <row r="80" s="228" customFormat="1" customHeight="1" spans="1:7">
      <c r="A80" s="247" t="s">
        <v>434</v>
      </c>
      <c r="B80" s="247"/>
      <c r="C80" s="248">
        <f>'2022'!F80</f>
        <v>0</v>
      </c>
      <c r="D80" s="248">
        <f>'2023'!F80</f>
        <v>4532.736</v>
      </c>
      <c r="E80" s="248">
        <f>'2024'!F80</f>
        <v>1555.68</v>
      </c>
      <c r="F80" s="248">
        <f t="shared" si="3"/>
        <v>2029.472</v>
      </c>
      <c r="G80" s="249"/>
    </row>
    <row r="81" s="228" customFormat="1" customHeight="1" spans="1:7">
      <c r="A81" s="247" t="s">
        <v>435</v>
      </c>
      <c r="B81" s="247">
        <v>16</v>
      </c>
      <c r="C81" s="248">
        <f>'2022'!F81</f>
        <v>191848.368384</v>
      </c>
      <c r="D81" s="248">
        <f>'2023'!F81</f>
        <v>382572.74523</v>
      </c>
      <c r="E81" s="248">
        <f>'2024'!F81</f>
        <v>149247.7722</v>
      </c>
      <c r="F81" s="248">
        <f t="shared" si="3"/>
        <v>241222.961938</v>
      </c>
      <c r="G81" s="249"/>
    </row>
    <row r="82" s="228" customFormat="1" ht="27" customHeight="1" spans="1:7">
      <c r="A82" s="265" t="s">
        <v>436</v>
      </c>
      <c r="B82" s="247">
        <v>77</v>
      </c>
      <c r="C82" s="248">
        <f>'2022'!F82</f>
        <v>13413.705984</v>
      </c>
      <c r="D82" s="248">
        <f>'2023'!F82</f>
        <v>13442.359788</v>
      </c>
      <c r="E82" s="248">
        <f>'2024'!F82</f>
        <v>14021.2605</v>
      </c>
      <c r="F82" s="248">
        <f>E82</f>
        <v>14021.2605</v>
      </c>
      <c r="G82" s="267" t="s">
        <v>474</v>
      </c>
    </row>
    <row r="83" s="228" customFormat="1" customHeight="1" spans="1:7">
      <c r="A83" s="247" t="s">
        <v>437</v>
      </c>
      <c r="B83" s="247">
        <v>78</v>
      </c>
      <c r="C83" s="248">
        <f>'2022'!F83</f>
        <v>0</v>
      </c>
      <c r="D83" s="248">
        <f>'2023'!F83</f>
        <v>0</v>
      </c>
      <c r="E83" s="248">
        <f>'2024'!F83</f>
        <v>0</v>
      </c>
      <c r="F83" s="248">
        <f>E83</f>
        <v>0</v>
      </c>
      <c r="G83" s="268"/>
    </row>
    <row r="84" s="228" customFormat="1" customHeight="1" spans="1:7">
      <c r="A84" s="247" t="s">
        <v>438</v>
      </c>
      <c r="B84" s="247">
        <v>79</v>
      </c>
      <c r="C84" s="248">
        <f>'2022'!F84</f>
        <v>7452.6624</v>
      </c>
      <c r="D84" s="248">
        <f>'2023'!F84</f>
        <v>7470.382725</v>
      </c>
      <c r="E84" s="248">
        <f>'2024'!F84</f>
        <v>7813.8195</v>
      </c>
      <c r="F84" s="248">
        <f>E84</f>
        <v>7813.8195</v>
      </c>
      <c r="G84" s="268"/>
    </row>
    <row r="85" s="228" customFormat="1" customHeight="1" spans="1:7">
      <c r="A85" s="247" t="s">
        <v>439</v>
      </c>
      <c r="B85" s="247">
        <v>80</v>
      </c>
      <c r="C85" s="248">
        <f>'2022'!F85</f>
        <v>5276.2368</v>
      </c>
      <c r="D85" s="248">
        <f>'2023'!F85</f>
        <v>5288.7822</v>
      </c>
      <c r="E85" s="248">
        <f>'2024'!F85</f>
        <v>5531.924</v>
      </c>
      <c r="F85" s="248">
        <f>E85</f>
        <v>5531.924</v>
      </c>
      <c r="G85" s="268"/>
    </row>
    <row r="86" s="228" customFormat="1" customHeight="1" spans="1:7">
      <c r="A86" s="247" t="s">
        <v>440</v>
      </c>
      <c r="B86" s="247">
        <v>81</v>
      </c>
      <c r="C86" s="248">
        <f>'2022'!F86</f>
        <v>684.806783999999</v>
      </c>
      <c r="D86" s="248">
        <f>'2023'!F86</f>
        <v>683.194862999999</v>
      </c>
      <c r="E86" s="248">
        <f>'2024'!F86</f>
        <v>675.517</v>
      </c>
      <c r="F86" s="248">
        <f>E86</f>
        <v>675.517</v>
      </c>
      <c r="G86" s="269"/>
    </row>
    <row r="87" s="228" customFormat="1" customHeight="1" spans="1:7">
      <c r="A87" s="265" t="s">
        <v>441</v>
      </c>
      <c r="B87" s="247">
        <v>82</v>
      </c>
      <c r="C87" s="248">
        <f>'2022'!F87</f>
        <v>0</v>
      </c>
      <c r="D87" s="248">
        <f>'2023'!F87</f>
        <v>0</v>
      </c>
      <c r="E87" s="248">
        <f>'2024'!F87</f>
        <v>0</v>
      </c>
      <c r="F87" s="248">
        <f t="shared" si="3"/>
        <v>0</v>
      </c>
      <c r="G87" s="249"/>
    </row>
    <row r="88" s="228" customFormat="1" customHeight="1" spans="1:7">
      <c r="A88" s="247" t="s">
        <v>442</v>
      </c>
      <c r="B88" s="247">
        <v>83</v>
      </c>
      <c r="C88" s="248">
        <f>'2022'!F88</f>
        <v>0</v>
      </c>
      <c r="D88" s="248">
        <f>'2023'!F88</f>
        <v>0</v>
      </c>
      <c r="E88" s="248">
        <f>'2024'!F88</f>
        <v>0</v>
      </c>
      <c r="F88" s="248">
        <f t="shared" si="3"/>
        <v>0</v>
      </c>
      <c r="G88" s="249"/>
    </row>
    <row r="89" s="228" customFormat="1" customHeight="1" spans="1:7">
      <c r="A89" s="266" t="s">
        <v>443</v>
      </c>
      <c r="B89" s="247">
        <v>84</v>
      </c>
      <c r="C89" s="248">
        <f>'2022'!F89</f>
        <v>0</v>
      </c>
      <c r="D89" s="248">
        <f>'2023'!F89</f>
        <v>0</v>
      </c>
      <c r="E89" s="248">
        <f>'2024'!F89</f>
        <v>0</v>
      </c>
      <c r="F89" s="248">
        <f t="shared" si="3"/>
        <v>0</v>
      </c>
      <c r="G89" s="249"/>
    </row>
    <row r="90" s="228" customFormat="1" customHeight="1" spans="1:7">
      <c r="A90" s="247" t="s">
        <v>444</v>
      </c>
      <c r="B90" s="247">
        <v>85</v>
      </c>
      <c r="C90" s="248">
        <f>'2022'!F90</f>
        <v>0</v>
      </c>
      <c r="D90" s="248">
        <f>'2023'!F90</f>
        <v>0</v>
      </c>
      <c r="E90" s="248">
        <f>'2024'!F90</f>
        <v>0</v>
      </c>
      <c r="F90" s="248">
        <f t="shared" si="3"/>
        <v>0</v>
      </c>
      <c r="G90" s="249"/>
    </row>
    <row r="91" s="228" customFormat="1" ht="32.1" customHeight="1" spans="1:7">
      <c r="A91" s="260" t="s">
        <v>457</v>
      </c>
      <c r="B91" s="247">
        <v>86</v>
      </c>
      <c r="C91" s="248">
        <f>'2022'!F91</f>
        <v>5553145.91716</v>
      </c>
      <c r="D91" s="248">
        <f>'2023'!F91</f>
        <v>5731769.71246033</v>
      </c>
      <c r="E91" s="248">
        <f>'2024'!F91</f>
        <v>6440395.145757</v>
      </c>
      <c r="F91" s="248">
        <f>F20+F29+F33</f>
        <v>6467610.45886844</v>
      </c>
      <c r="G91" s="249"/>
    </row>
    <row r="92" s="228" customFormat="1" ht="29.1" customHeight="1" spans="1:7">
      <c r="A92" s="260" t="s">
        <v>446</v>
      </c>
      <c r="B92" s="247">
        <v>87</v>
      </c>
      <c r="C92" s="248">
        <f>'2022'!F92</f>
        <v>0</v>
      </c>
      <c r="D92" s="248">
        <f>'2023'!F92</f>
        <v>0</v>
      </c>
      <c r="E92" s="248">
        <f>'2024'!F92</f>
        <v>0</v>
      </c>
      <c r="F92" s="248">
        <f t="shared" si="3"/>
        <v>0</v>
      </c>
      <c r="G92" s="249"/>
    </row>
    <row r="93" s="228" customFormat="1" ht="33" customHeight="1" spans="1:7">
      <c r="A93" s="260" t="s">
        <v>447</v>
      </c>
      <c r="B93" s="247">
        <v>88</v>
      </c>
      <c r="C93" s="248">
        <f>'2022'!F93</f>
        <v>5553145.91716</v>
      </c>
      <c r="D93" s="248">
        <f>'2023'!F93</f>
        <v>5731769.71246033</v>
      </c>
      <c r="E93" s="248">
        <f>'2024'!F93</f>
        <v>6440395.145757</v>
      </c>
      <c r="F93" s="248">
        <f>F91-F92</f>
        <v>6467610.45886844</v>
      </c>
      <c r="G93" s="249"/>
    </row>
    <row r="94" s="228" customFormat="1" customHeight="1" spans="1:7">
      <c r="A94" s="260" t="s">
        <v>458</v>
      </c>
      <c r="B94" s="247">
        <v>89</v>
      </c>
      <c r="C94" s="248">
        <f>'2022'!F94</f>
        <v>1.49211960469692</v>
      </c>
      <c r="D94" s="248">
        <f>'2023'!F94</f>
        <v>1.54746513374159</v>
      </c>
      <c r="E94" s="248">
        <f>'2024'!F94</f>
        <v>1.70485952259459</v>
      </c>
      <c r="F94" s="248">
        <f>F93/F15</f>
        <v>1.73188663234333</v>
      </c>
      <c r="G94" s="249"/>
    </row>
    <row r="95" s="228" customFormat="1" customHeight="1" spans="1:7">
      <c r="A95" s="260" t="s">
        <v>449</v>
      </c>
      <c r="B95" s="247">
        <v>90</v>
      </c>
      <c r="C95" s="248">
        <f>'2022'!F95</f>
        <v>138709.646912621</v>
      </c>
      <c r="D95" s="248">
        <f>'2023'!F95</f>
        <v>138792.165902913</v>
      </c>
      <c r="E95" s="248">
        <f>'2024'!F95</f>
        <v>139400.841320388</v>
      </c>
      <c r="F95" s="248">
        <f t="shared" si="3"/>
        <v>138967.551378641</v>
      </c>
      <c r="G95" s="249" t="s">
        <v>475</v>
      </c>
    </row>
    <row r="96" customHeight="1" spans="1:7">
      <c r="A96" s="240" t="s">
        <v>451</v>
      </c>
      <c r="B96" s="245">
        <v>91</v>
      </c>
      <c r="C96" s="242">
        <f>'2022'!F96</f>
        <v>5691855.56407262</v>
      </c>
      <c r="D96" s="242">
        <f>'2023'!F96</f>
        <v>5870561.87836324</v>
      </c>
      <c r="E96" s="242">
        <f>'2024'!F96</f>
        <v>6579795.98707739</v>
      </c>
      <c r="F96" s="242">
        <f>F93+F95</f>
        <v>6606578.01024708</v>
      </c>
      <c r="G96" s="244"/>
    </row>
    <row r="97" customHeight="1" spans="1:7">
      <c r="A97" s="240" t="s">
        <v>452</v>
      </c>
      <c r="B97" s="245">
        <v>92</v>
      </c>
      <c r="C97" s="242">
        <f>'2022'!F97</f>
        <v>1.5293906194706</v>
      </c>
      <c r="D97" s="242">
        <f>'2023'!F97</f>
        <v>1.58493628983223</v>
      </c>
      <c r="E97" s="242">
        <f>'2024'!F97</f>
        <v>1.7417608068177</v>
      </c>
      <c r="F97" s="242">
        <f>F96/F15</f>
        <v>1.76909914631472</v>
      </c>
      <c r="G97" s="244"/>
    </row>
  </sheetData>
  <mergeCells count="3">
    <mergeCell ref="A2:G2"/>
    <mergeCell ref="G59:G67"/>
    <mergeCell ref="G82:G86"/>
  </mergeCells>
  <pageMargins left="0.314583333333333" right="0.196527777777778" top="0.432638888888889" bottom="0.156944444444444" header="0.236111111111111" footer="0.236111111111111"/>
  <pageSetup paperSize="9" scale="66" fitToHeight="0" orientation="portrait" blackAndWhite="1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表一 </vt:lpstr>
      <vt:lpstr>表二</vt:lpstr>
      <vt:lpstr>表三</vt:lpstr>
      <vt:lpstr>基本情况表</vt:lpstr>
      <vt:lpstr>2022</vt:lpstr>
      <vt:lpstr>2023</vt:lpstr>
      <vt:lpstr>2024</vt:lpstr>
      <vt:lpstr>2022-2024年核定表</vt:lpstr>
      <vt:lpstr>2022年折旧明细</vt:lpstr>
      <vt:lpstr>2023年折旧明细 </vt:lpstr>
      <vt:lpstr>2024年折旧明细</vt:lpstr>
      <vt:lpstr>无形资产明细</vt:lpstr>
      <vt:lpstr>表四 </vt:lpstr>
      <vt:lpstr>表四（续）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fz</dc:creator>
  <cp:lastModifiedBy>admin</cp:lastModifiedBy>
  <cp:revision>1</cp:revision>
  <dcterms:created xsi:type="dcterms:W3CDTF">2004-03-23T08:34:00Z</dcterms:created>
  <cp:lastPrinted>2026-06-02T21:52:00Z</cp:lastPrinted>
  <dcterms:modified xsi:type="dcterms:W3CDTF">2026-07-24T08:51:02Z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805A6B0949204D58B96BA0A1A1C49D98</vt:lpwstr>
  </property>
  <property fmtid="{D5CDD505-2E9C-101B-9397-08002B2CF9AE}" pid="4" name="CalculationRule">
    <vt:i4>0</vt:i4>
  </property>
</Properties>
</file>